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45" windowWidth="27495" windowHeight="12180"/>
  </bookViews>
  <sheets>
    <sheet name="Planilha orçamentária" sheetId="2" r:id="rId1"/>
    <sheet name="Orçamento Analítico " sheetId="5" r:id="rId2"/>
    <sheet name="P.Mercado" sheetId="8" state="hidden" r:id="rId3"/>
    <sheet name="Cronograma" sheetId="7" r:id="rId4"/>
    <sheet name="BDI" sheetId="10" r:id="rId5"/>
    <sheet name="encargos sociais" sheetId="9" r:id="rId6"/>
  </sheets>
  <definedNames>
    <definedName name="_xlnm.Print_Area" localSheetId="4">BDI!$A$1:$D$36</definedName>
    <definedName name="_xlnm.Print_Area" localSheetId="3">Cronograma!$A$1:$L$29</definedName>
    <definedName name="_xlnm.Print_Area" localSheetId="5">'encargos sociais'!$A$1:$D$44</definedName>
    <definedName name="_xlnm.Print_Area" localSheetId="1">'Orçamento Analítico '!$A$1:$G$786</definedName>
    <definedName name="_xlnm.Print_Area" localSheetId="2">P.Mercado!$A$1:$F$37</definedName>
    <definedName name="_xlnm.Print_Area" localSheetId="0">'Planilha orçamentária'!$A$1:$G$150</definedName>
    <definedName name="_xlnm.Print_Titles" localSheetId="0">'Planilha orçamentária'!$1:$2</definedName>
  </definedNames>
  <calcPr calcId="145621" iterate="1"/>
</workbook>
</file>

<file path=xl/calcChain.xml><?xml version="1.0" encoding="utf-8"?>
<calcChain xmlns="http://schemas.openxmlformats.org/spreadsheetml/2006/main">
  <c r="C5" i="7" l="1"/>
  <c r="D25" i="7" s="1"/>
  <c r="C4" i="7"/>
  <c r="D22" i="7"/>
  <c r="D21" i="7"/>
  <c r="D20" i="7"/>
  <c r="D19" i="7"/>
  <c r="D18" i="7"/>
  <c r="D16" i="7"/>
  <c r="D15" i="7"/>
  <c r="D14" i="7"/>
  <c r="D13" i="7"/>
  <c r="D12" i="7"/>
  <c r="D11" i="7"/>
  <c r="D10" i="7"/>
  <c r="D9" i="7"/>
  <c r="D7" i="7"/>
  <c r="D6" i="7"/>
  <c r="D5" i="7"/>
  <c r="D4" i="7"/>
  <c r="G148" i="2"/>
  <c r="D22" i="10" l="1"/>
  <c r="D18" i="10"/>
  <c r="D11" i="10"/>
  <c r="D7" i="10"/>
  <c r="D25" i="10" l="1"/>
  <c r="G746" i="5"/>
  <c r="G745" i="5"/>
  <c r="G740" i="5"/>
  <c r="G739" i="5"/>
  <c r="G738" i="5"/>
  <c r="G733" i="5"/>
  <c r="G732" i="5"/>
  <c r="G731" i="5"/>
  <c r="G726" i="5"/>
  <c r="G724" i="5"/>
  <c r="G723" i="5"/>
  <c r="G718" i="5"/>
  <c r="G717" i="5"/>
  <c r="G594" i="5"/>
  <c r="G593" i="5"/>
  <c r="G587" i="5"/>
  <c r="G586" i="5"/>
  <c r="G581" i="5"/>
  <c r="G580" i="5"/>
  <c r="G579" i="5" s="1"/>
  <c r="G574" i="5"/>
  <c r="G573" i="5"/>
  <c r="G525" i="5"/>
  <c r="G513" i="5"/>
  <c r="G514" i="5"/>
  <c r="G507" i="5"/>
  <c r="G506" i="5"/>
  <c r="G500" i="5"/>
  <c r="G499" i="5"/>
  <c r="G493" i="5"/>
  <c r="G492" i="5"/>
  <c r="G485" i="5"/>
  <c r="G481" i="5"/>
  <c r="G480" i="5"/>
  <c r="G462" i="5"/>
  <c r="G463" i="5"/>
  <c r="G464" i="5"/>
  <c r="G465" i="5"/>
  <c r="G466" i="5"/>
  <c r="G467" i="5"/>
  <c r="G468" i="5"/>
  <c r="G469" i="5"/>
  <c r="G470" i="5"/>
  <c r="G471" i="5"/>
  <c r="G472" i="5"/>
  <c r="G461" i="5"/>
  <c r="G454" i="5"/>
  <c r="G696" i="5"/>
  <c r="G695" i="5"/>
  <c r="G645" i="5"/>
  <c r="E32" i="8"/>
  <c r="F31" i="8"/>
  <c r="F33" i="8" s="1"/>
  <c r="E30" i="8"/>
  <c r="E33" i="8" s="1"/>
  <c r="F25" i="8"/>
  <c r="E24" i="8"/>
  <c r="E23" i="8"/>
  <c r="E22" i="8"/>
  <c r="E25" i="8" s="1"/>
  <c r="F17" i="8"/>
  <c r="E16" i="8"/>
  <c r="E15" i="8"/>
  <c r="E17" i="8" s="1"/>
  <c r="E14" i="8"/>
  <c r="F9" i="8"/>
  <c r="E8" i="8"/>
  <c r="E7" i="8"/>
  <c r="E6" i="8"/>
  <c r="E9" i="8" s="1"/>
  <c r="G143" i="2"/>
  <c r="G144" i="2"/>
  <c r="G142" i="2"/>
  <c r="G136" i="2"/>
  <c r="G137" i="2"/>
  <c r="G138" i="2"/>
  <c r="G135" i="2"/>
  <c r="G123" i="2"/>
  <c r="G124" i="2"/>
  <c r="G125" i="2"/>
  <c r="G126" i="2"/>
  <c r="G127" i="2"/>
  <c r="G128" i="2"/>
  <c r="G129" i="2"/>
  <c r="G130" i="2"/>
  <c r="G131" i="2"/>
  <c r="G132" i="2"/>
  <c r="G122" i="2"/>
  <c r="G116" i="2"/>
  <c r="G117" i="2"/>
  <c r="G118" i="2"/>
  <c r="G119" i="2"/>
  <c r="G115" i="2"/>
  <c r="G106" i="2"/>
  <c r="G107" i="2"/>
  <c r="G108" i="2"/>
  <c r="G109" i="2"/>
  <c r="G110" i="2"/>
  <c r="G111" i="2"/>
  <c r="G112" i="2"/>
  <c r="G92" i="2"/>
  <c r="G93" i="2"/>
  <c r="G94" i="2"/>
  <c r="G95" i="2"/>
  <c r="G97" i="2"/>
  <c r="G98" i="2"/>
  <c r="G99" i="2"/>
  <c r="G100" i="2"/>
  <c r="G101" i="2"/>
  <c r="G102" i="2"/>
  <c r="G103" i="2"/>
  <c r="G104" i="2"/>
  <c r="G105" i="2"/>
  <c r="G91" i="2"/>
  <c r="G82" i="2"/>
  <c r="G83" i="2"/>
  <c r="G84" i="2"/>
  <c r="G85" i="2"/>
  <c r="G86" i="2"/>
  <c r="G81" i="2"/>
  <c r="G73" i="2"/>
  <c r="G74" i="2"/>
  <c r="G75" i="2"/>
  <c r="G76" i="2"/>
  <c r="G77" i="2"/>
  <c r="G78" i="2"/>
  <c r="G72" i="2"/>
  <c r="G69" i="2"/>
  <c r="G66" i="2"/>
  <c r="G65" i="2"/>
  <c r="G51" i="2"/>
  <c r="G52" i="2"/>
  <c r="G53" i="2"/>
  <c r="G54" i="2"/>
  <c r="G55" i="2"/>
  <c r="G56" i="2"/>
  <c r="G57" i="2"/>
  <c r="G58" i="2"/>
  <c r="G59" i="2"/>
  <c r="G60" i="2"/>
  <c r="G61" i="2"/>
  <c r="G62" i="2"/>
  <c r="G50" i="2"/>
  <c r="G44" i="2"/>
  <c r="G45" i="2"/>
  <c r="G46" i="2"/>
  <c r="G47" i="2"/>
  <c r="G43" i="2"/>
  <c r="G36" i="2"/>
  <c r="G37" i="2"/>
  <c r="G38" i="2"/>
  <c r="G39" i="2"/>
  <c r="G40" i="2"/>
  <c r="G35" i="2"/>
  <c r="G29" i="2"/>
  <c r="G30" i="2"/>
  <c r="G31" i="2"/>
  <c r="G32" i="2"/>
  <c r="G28" i="2"/>
  <c r="G21" i="2"/>
  <c r="G22" i="2"/>
  <c r="G23" i="2"/>
  <c r="G20" i="2"/>
  <c r="G15" i="2"/>
  <c r="G16" i="2"/>
  <c r="G14" i="2"/>
  <c r="G9" i="2"/>
  <c r="G10" i="2"/>
  <c r="G8" i="2"/>
  <c r="G592" i="5" l="1"/>
  <c r="G730" i="5"/>
  <c r="G498" i="5"/>
  <c r="F96" i="2" s="1"/>
  <c r="G96" i="2" s="1"/>
  <c r="G722" i="5"/>
  <c r="G692" i="5"/>
  <c r="G572" i="5"/>
  <c r="G716" i="5"/>
  <c r="G585" i="5"/>
  <c r="G737" i="5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G428" i="5"/>
  <c r="G427" i="5"/>
  <c r="G348" i="5"/>
  <c r="G349" i="5"/>
  <c r="G347" i="5"/>
  <c r="G351" i="5"/>
  <c r="G352" i="5"/>
  <c r="G350" i="5"/>
  <c r="G346" i="5" l="1"/>
  <c r="G342" i="5"/>
  <c r="G223" i="5"/>
  <c r="G224" i="5"/>
  <c r="G222" i="5"/>
  <c r="G159" i="5"/>
  <c r="G160" i="5"/>
  <c r="G158" i="5"/>
  <c r="G44" i="5"/>
  <c r="G45" i="5"/>
  <c r="G43" i="5"/>
  <c r="G40" i="5"/>
  <c r="G41" i="5"/>
  <c r="G42" i="5"/>
  <c r="G39" i="5"/>
  <c r="G32" i="5"/>
  <c r="G33" i="5"/>
  <c r="G34" i="5"/>
  <c r="G35" i="5"/>
  <c r="G31" i="5"/>
  <c r="G29" i="5"/>
  <c r="G30" i="5"/>
  <c r="G28" i="5"/>
  <c r="G21" i="5"/>
  <c r="G22" i="5"/>
  <c r="G23" i="5"/>
  <c r="G24" i="5"/>
  <c r="G20" i="5"/>
  <c r="G19" i="5"/>
  <c r="G7" i="5"/>
  <c r="G779" i="5"/>
  <c r="G778" i="5"/>
  <c r="G777" i="5"/>
  <c r="G784" i="5"/>
  <c r="G783" i="5"/>
  <c r="G134" i="2"/>
  <c r="L21" i="7" s="1"/>
  <c r="G121" i="2"/>
  <c r="J20" i="7" s="1"/>
  <c r="G114" i="2"/>
  <c r="J19" i="7" s="1"/>
  <c r="G80" i="2"/>
  <c r="J16" i="7" s="1"/>
  <c r="G27" i="2"/>
  <c r="G24" i="2"/>
  <c r="H7" i="7" s="1"/>
  <c r="G17" i="2"/>
  <c r="F6" i="7" s="1"/>
  <c r="G11" i="2"/>
  <c r="G397" i="5"/>
  <c r="G396" i="5"/>
  <c r="G395" i="5"/>
  <c r="G394" i="5"/>
  <c r="G393" i="5"/>
  <c r="G392" i="5"/>
  <c r="G384" i="5"/>
  <c r="G385" i="5"/>
  <c r="G386" i="5"/>
  <c r="G387" i="5"/>
  <c r="G383" i="5"/>
  <c r="G310" i="5"/>
  <c r="G311" i="5"/>
  <c r="G312" i="5"/>
  <c r="G309" i="5"/>
  <c r="G303" i="5"/>
  <c r="G298" i="5"/>
  <c r="G297" i="5"/>
  <c r="G230" i="5"/>
  <c r="G231" i="5"/>
  <c r="G232" i="5"/>
  <c r="G233" i="5"/>
  <c r="G234" i="5"/>
  <c r="G229" i="5"/>
  <c r="G169" i="5"/>
  <c r="G168" i="5"/>
  <c r="G166" i="5"/>
  <c r="G167" i="5"/>
  <c r="G165" i="5"/>
  <c r="G782" i="5" l="1"/>
  <c r="L9" i="7"/>
  <c r="H5" i="7"/>
  <c r="L5" i="7"/>
  <c r="F5" i="7"/>
  <c r="J5" i="7"/>
  <c r="G776" i="5"/>
  <c r="G27" i="5"/>
  <c r="G38" i="5"/>
  <c r="G17" i="5"/>
  <c r="G68" i="2"/>
  <c r="F14" i="7" s="1"/>
  <c r="G145" i="2"/>
  <c r="L22" i="7" s="1"/>
  <c r="G90" i="2"/>
  <c r="E86" i="2"/>
  <c r="E83" i="2"/>
  <c r="E84" i="2" s="1"/>
  <c r="E85" i="2" s="1"/>
  <c r="E81" i="2"/>
  <c r="E78" i="2"/>
  <c r="E77" i="2"/>
  <c r="E72" i="2"/>
  <c r="E73" i="2" s="1"/>
  <c r="E66" i="2"/>
  <c r="E65" i="2"/>
  <c r="G64" i="2" s="1"/>
  <c r="H13" i="7" s="1"/>
  <c r="E50" i="2"/>
  <c r="E45" i="2"/>
  <c r="E39" i="2"/>
  <c r="E37" i="2"/>
  <c r="E36" i="2"/>
  <c r="E38" i="2" s="1"/>
  <c r="E32" i="2"/>
  <c r="E29" i="2"/>
  <c r="E28" i="2"/>
  <c r="E30" i="2" s="1"/>
  <c r="E23" i="2"/>
  <c r="E10" i="2"/>
  <c r="E8" i="2"/>
  <c r="G139" i="2" l="1"/>
  <c r="G42" i="2"/>
  <c r="J11" i="7" s="1"/>
  <c r="J24" i="7" s="1"/>
  <c r="G49" i="2"/>
  <c r="L12" i="7" s="1"/>
  <c r="G34" i="2"/>
  <c r="E31" i="2"/>
  <c r="E75" i="2"/>
  <c r="E74" i="2"/>
  <c r="H10" i="7" l="1"/>
  <c r="L18" i="7"/>
  <c r="D17" i="7"/>
  <c r="E76" i="2"/>
  <c r="G71" i="2"/>
  <c r="G87" i="2" l="1"/>
  <c r="F4" i="2" s="1"/>
  <c r="G4" i="2" s="1"/>
  <c r="G5" i="2" s="1"/>
  <c r="H15" i="7" l="1"/>
  <c r="H24" i="7" s="1"/>
  <c r="D8" i="7"/>
  <c r="G147" i="2"/>
  <c r="G149" i="2" s="1"/>
  <c r="F4" i="7" l="1"/>
  <c r="F24" i="7" s="1"/>
  <c r="L4" i="7"/>
  <c r="L24" i="7" s="1"/>
  <c r="D24" i="7"/>
  <c r="L25" i="7" l="1"/>
  <c r="C13" i="7"/>
  <c r="C8" i="7"/>
  <c r="H25" i="7"/>
  <c r="C19" i="7"/>
  <c r="C10" i="7"/>
  <c r="C21" i="7"/>
  <c r="C9" i="7"/>
  <c r="C22" i="7"/>
  <c r="C7" i="7"/>
  <c r="C12" i="7"/>
  <c r="C16" i="7"/>
  <c r="C20" i="7"/>
  <c r="C6" i="7"/>
  <c r="C11" i="7"/>
  <c r="C15" i="7"/>
  <c r="J25" i="7"/>
  <c r="C14" i="7"/>
  <c r="C18" i="7"/>
  <c r="C17" i="7"/>
  <c r="F27" i="7"/>
  <c r="F25" i="7"/>
  <c r="H27" i="7" l="1"/>
  <c r="F28" i="7"/>
  <c r="J27" i="7" l="1"/>
  <c r="H28" i="7"/>
  <c r="J28" i="7" l="1"/>
  <c r="L27" i="7"/>
  <c r="L28" i="7" s="1"/>
</calcChain>
</file>

<file path=xl/sharedStrings.xml><?xml version="1.0" encoding="utf-8"?>
<sst xmlns="http://schemas.openxmlformats.org/spreadsheetml/2006/main" count="3305" uniqueCount="1054">
  <si>
    <t>Código</t>
  </si>
  <si>
    <t>Descrição</t>
  </si>
  <si>
    <t>Und</t>
  </si>
  <si>
    <t>Quant.</t>
  </si>
  <si>
    <t>Valor Unit</t>
  </si>
  <si>
    <t>Total</t>
  </si>
  <si>
    <t>OBRAS ATÉ O VALOR DE 1.000.000,00</t>
  </si>
  <si>
    <t>%</t>
  </si>
  <si>
    <t xml:space="preserve"> 2.1 </t>
  </si>
  <si>
    <t xml:space="preserve"> 90766 </t>
  </si>
  <si>
    <t>ALMOXARIFE COM ENCARGOS COMPLEMENTARES (4 HORAS DIÁRIAS)</t>
  </si>
  <si>
    <t>H</t>
  </si>
  <si>
    <t xml:space="preserve"> 2.2 </t>
  </si>
  <si>
    <t>ENCARREGADO GERAL DE OBRAS COM ENCARGOS COMPLEMENTARES</t>
  </si>
  <si>
    <t>MES</t>
  </si>
  <si>
    <t xml:space="preserve"> 2.3 </t>
  </si>
  <si>
    <t>ELETROTÉCNICO COM ENCARGOS COMPLEMENTARES (4 HORAS DIÁRIAS DURANTE 2 MESES)</t>
  </si>
  <si>
    <t xml:space="preserve"> 4.1 </t>
  </si>
  <si>
    <t xml:space="preserve"> 72089 </t>
  </si>
  <si>
    <t>RECOLOCACAO DE TELHAS CERAMICAS TIPO FRANCESA, CONSIDERANDO REAPROVEITAMENTO DE MATERIAL</t>
  </si>
  <si>
    <t>m²</t>
  </si>
  <si>
    <t xml:space="preserve"> 4.2 </t>
  </si>
  <si>
    <t xml:space="preserve"> 94232 </t>
  </si>
  <si>
    <t>AMARRAÇÃO DE TELHAS CERÂMICAS OU DE CONCRETO. AF_06/2016</t>
  </si>
  <si>
    <t>UN</t>
  </si>
  <si>
    <t xml:space="preserve"> 4.3 </t>
  </si>
  <si>
    <t xml:space="preserve"> 94228 </t>
  </si>
  <si>
    <t>CALHA EM CHAPA DE AÇO GALVANIZADO NÚMERO 24, DESENVOLVIMENTO DE 50 CM, INCLUSO TRANSPORTE VERTICAL. AF_06/2016</t>
  </si>
  <si>
    <t>M</t>
  </si>
  <si>
    <t xml:space="preserve"> 4.4 </t>
  </si>
  <si>
    <t xml:space="preserve"> 91790 </t>
  </si>
  <si>
    <t>INSTALAÇÃO DE TUBOS DE PVC, SÉRIE R, ÁGUA PLUVIAL, DN 100 MM (INSTALADO EM RAMAL DE ENCAMINHAMENTO, OU CONDUTORES VERTICAIS), INCLUSIVE CONEXÕES, CORTES E FIXAÇÕES, PARA PRÉDIOS. AF_10/2015</t>
  </si>
  <si>
    <t xml:space="preserve"> 5.1.1 </t>
  </si>
  <si>
    <t xml:space="preserve"> 88485 </t>
  </si>
  <si>
    <t>APLICAÇÃO DE FUNDO SELADOR ACRÍLICO EM PAREDES, UMA DEMÃO. AF_06/2014</t>
  </si>
  <si>
    <t xml:space="preserve"> 5.1.2 </t>
  </si>
  <si>
    <t xml:space="preserve"> 88484 </t>
  </si>
  <si>
    <t>APLICAÇÃO DE FUNDO SELADOR ACRÍLICO EM TETO, UMA DEMÃO. AF_06/2014</t>
  </si>
  <si>
    <t xml:space="preserve"> 5.1.3 </t>
  </si>
  <si>
    <t xml:space="preserve"> 88489 </t>
  </si>
  <si>
    <t>APLICAÇÃO MANUAL DE PINTURA COM TINTA LÁTEX ACRÍLICA EM PAREDES, DUAS DEMÃOS. AF_06/2014 (INTERNO E EXTERNO)</t>
  </si>
  <si>
    <t xml:space="preserve"> 5.1.4 </t>
  </si>
  <si>
    <t xml:space="preserve"> 88488 </t>
  </si>
  <si>
    <t>APLICAÇÃO MANUAL DE PINTURA COM TINTA LÁTEX ACRÍLICA EM TETO, DUAS DEMÃOS. AF_06/2014</t>
  </si>
  <si>
    <t xml:space="preserve"> 5.1.5 </t>
  </si>
  <si>
    <t xml:space="preserve"> 73924/001 </t>
  </si>
  <si>
    <t>PINTURA ESMALTE ALTO BRILHO, DUAS DEMAOS, SOBRE SUPERFICIE METALICA (PORTAS E JANELAS)</t>
  </si>
  <si>
    <t xml:space="preserve"> 5.2.1 </t>
  </si>
  <si>
    <t xml:space="preserve"> 97634 </t>
  </si>
  <si>
    <t>DEMOLIÇÃO DE REVESTIMENTO CERÂMICO, DE FORMA MECANIZADA COM MARTELETE, SEM REAPROVEITAMENTO. AF_12/2017</t>
  </si>
  <si>
    <t xml:space="preserve"> 5.2.2 </t>
  </si>
  <si>
    <t xml:space="preserve"> 97632 </t>
  </si>
  <si>
    <t>DEMOLIÇÃO DE RODAPÉ CERÂMICO, DE FORMA MANUAL, SEM REAPROVEITAMENTO. AF_12/2017</t>
  </si>
  <si>
    <t xml:space="preserve"> 5.2.3 </t>
  </si>
  <si>
    <t>REVESTIMENTO CERÂMICO PARA PISO COM PLACAS TIPO ESMALTADA EXTRA DE DIMENSÕES 35X35 CM APLICADA EM AMBIENTES DE ÁREA MAIOR QUE 10 M2. AF_06/2014</t>
  </si>
  <si>
    <t xml:space="preserve"> 5.2.4 </t>
  </si>
  <si>
    <t xml:space="preserve"> 88648 </t>
  </si>
  <si>
    <t>RODAPÉ CERÂMICO DE 7CM DE ALTURA COM PLACAS TIPO ESMALTADA EXTRA DE DIMENSÕES 35X35CM. AF_06/2014</t>
  </si>
  <si>
    <t xml:space="preserve"> 5.2.5 </t>
  </si>
  <si>
    <t xml:space="preserve"> SOL-ARD-005 </t>
  </si>
  <si>
    <t>SOLEIRA DE ARDÓSIA E = 2 CM</t>
  </si>
  <si>
    <t xml:space="preserve"> 5.2.6 </t>
  </si>
  <si>
    <t xml:space="preserve"> 84656 </t>
  </si>
  <si>
    <t>TRATAMENTO DE JUNTAS EM PAREDES, PORTAS E ESQUADRIAS</t>
  </si>
  <si>
    <t xml:space="preserve"> 5.3.1 </t>
  </si>
  <si>
    <t xml:space="preserve"> 72116 </t>
  </si>
  <si>
    <t>VIDRO LISO COMUM TRANSPARENTE, ESPESSURA 3MM (JANELAS)</t>
  </si>
  <si>
    <t xml:space="preserve"> 5.3.2 </t>
  </si>
  <si>
    <t xml:space="preserve"> 72117 </t>
  </si>
  <si>
    <t>VIDRO LISO COMUM TRANSPARENTE, ESPESSURA 4MM (BANHEIROS)</t>
  </si>
  <si>
    <t xml:space="preserve"> 5.3.3 </t>
  </si>
  <si>
    <t xml:space="preserve"> 91341 </t>
  </si>
  <si>
    <t>PORTA EM ALUMÍNIO DE ABRIR TIPO VENEZIANA COM GUARNIÇÃO, FIXAÇÃO COM PARAFUSOS - FORNECIMENTO E INSTALAÇÃO. AF_08/2015 (BANHEIROS)</t>
  </si>
  <si>
    <t xml:space="preserve"> 5.3.4 </t>
  </si>
  <si>
    <t xml:space="preserve"> 90830 </t>
  </si>
  <si>
    <t>FECHADURA DE EMBUTIR COM CILINDRO, EXTERNA, COMPLETA, ACABAMENTO PADRÃO MÉDIO, INCLUSO EXECUÇÃO DE FURO - FORNECIMENTO E INSTALAÇÃO. AF_08/2015</t>
  </si>
  <si>
    <t xml:space="preserve"> 5.3.5 </t>
  </si>
  <si>
    <t xml:space="preserve"> 74073/002 </t>
  </si>
  <si>
    <t>ALCAPAO EM FERRO 70X70CM, INCLUSO FERRAGENS, DEMOLIÇÃO ALVENARIA ACABAMENTO/REQUADRO E PINTURA.</t>
  </si>
  <si>
    <t xml:space="preserve"> 5.4.1 </t>
  </si>
  <si>
    <t xml:space="preserve"> BAN-ARD-010 </t>
  </si>
  <si>
    <t>BANCADA EM ARDÓSIA E = 3 CM, L = 55 CM, APOIADA EM CONSOLE DE METALON</t>
  </si>
  <si>
    <t xml:space="preserve"> 5.4.2 </t>
  </si>
  <si>
    <t xml:space="preserve"> 86935 </t>
  </si>
  <si>
    <t>CUBA DE EMBUTIR DE AÇO INOXIDÁVEL MÉDIA, INCLUSO VÁLVULA TIPO AMERICANA EM METAL CROMADO E SIFÃO FLEXÍVEL EM PVC - FORNECIMENTO E INSTALAÇÃO. AF_12/2013</t>
  </si>
  <si>
    <t xml:space="preserve"> 5.4.3 </t>
  </si>
  <si>
    <t xml:space="preserve"> 86937 </t>
  </si>
  <si>
    <t>CUBA DE EMBUTIR OVAL EM LOUÇA BRANCA, 35 X 50CM OU EQUIVALENTE, INCLUSO VÁLVULA EM METAL CROMADO E SIFÃO FLEXÍVEL EM PVC - FORNECIMENTO E INSTALAÇÃO. AF_12/2013 (BANHEIROS)</t>
  </si>
  <si>
    <t xml:space="preserve"> 5.4.4 </t>
  </si>
  <si>
    <t xml:space="preserve"> 86883 </t>
  </si>
  <si>
    <t>SIFÃO DO TIPO FLEXÍVEL EM PVC 1 X 1.1/2 - FORNECIMENTO E INSTALAÇÃO. AF_12/2013</t>
  </si>
  <si>
    <t xml:space="preserve"> 5.4.5 </t>
  </si>
  <si>
    <t xml:space="preserve"> 86884 </t>
  </si>
  <si>
    <t>ENGATE FLEXÍVEL EM PLÁSTICO BRANCO, 1/2" X 30CM - FORNECIMENTO E INSTALAÇÃO. AF_12/2013</t>
  </si>
  <si>
    <t xml:space="preserve"> 5.4.6 </t>
  </si>
  <si>
    <t xml:space="preserve"> 86910 </t>
  </si>
  <si>
    <t>TORNEIRA CROMADA TUBO MÓVEL, DE PAREDE, 1/2" OU 3/4", PARA PIA DE COZINHA, PADRÃO MÉDIO - FORNECIMENTO E INSTALAÇÃO. AF_12/2013</t>
  </si>
  <si>
    <t xml:space="preserve"> 5.4.7 </t>
  </si>
  <si>
    <t xml:space="preserve"> 86906 </t>
  </si>
  <si>
    <t>TORNEIRA CROMADA DE MESA, 1/2" OU 3/4", PARA LAVATÓRIO, PADRÃO POPULAR - FORNECIMENTO E INSTALAÇÃO. AF_12/2013</t>
  </si>
  <si>
    <t xml:space="preserve"> 5.4.8 </t>
  </si>
  <si>
    <t xml:space="preserve"> 86931 </t>
  </si>
  <si>
    <t>VASO SANITÁRIO SIFONADO COM CAIXA ACOPLADA LOUÇA BRANCA, INCLUSO ENGATE FLEXÍVEL EM PLÁSTICO BRANCO, 1/2 X 40CM - FORNECIMENTO E INSTALAÇÃO. AF_12/2013</t>
  </si>
  <si>
    <t xml:space="preserve"> 5.4.9 </t>
  </si>
  <si>
    <t xml:space="preserve"> 95547 </t>
  </si>
  <si>
    <t>SABONETEIRA PLASTICA TIPO DISPENSER PARA SABONETE LIQUIDO COM RESERVATORIO 800 A 1500 ML, INCLUSO FIXAÇÃO. AF_10/2016</t>
  </si>
  <si>
    <t xml:space="preserve"> 5.4.10 </t>
  </si>
  <si>
    <t xml:space="preserve"> ACE-PAP-025 </t>
  </si>
  <si>
    <t>PAPELEIRA PLASTICA TIPO DISPENSER PARA PAPEL HIGIENICO ROLAO</t>
  </si>
  <si>
    <t xml:space="preserve"> 5.4.11 </t>
  </si>
  <si>
    <t xml:space="preserve"> ACE-PAP-020 </t>
  </si>
  <si>
    <t>DISPENSER EM PLÁSTICO PARA PAPEL TOALHA 2 OU 3 FOLHAS</t>
  </si>
  <si>
    <t xml:space="preserve"> 5.4.12 </t>
  </si>
  <si>
    <t xml:space="preserve"> MET-DUC-005 </t>
  </si>
  <si>
    <t>DUCHA HIGIÊNICA COM REGISTRO PARA CONTROLE DE FLUXO DE ÁGUA 1/2"</t>
  </si>
  <si>
    <t xml:space="preserve"> 5.4.13 </t>
  </si>
  <si>
    <t xml:space="preserve"> 94795 </t>
  </si>
  <si>
    <t>TORNEIRA DE BÓIA REAL, ROSCÁVEL, 1/2", FORNECIDA E INSTALADA EM RESERVAÇÃO DE ÁGUA. AF_06/2016</t>
  </si>
  <si>
    <t xml:space="preserve"> 5.5.2 </t>
  </si>
  <si>
    <t xml:space="preserve"> 98504 </t>
  </si>
  <si>
    <t>PLANTIO DE GRAMA EM PLACAS. AF_05/2018 (TALUDE)</t>
  </si>
  <si>
    <t xml:space="preserve"> 5.6.1 </t>
  </si>
  <si>
    <t xml:space="preserve"> 87505 </t>
  </si>
  <si>
    <t>ALVENARIA DE VEDAÇÃO DE BLOCOS CERÂMICOS FURADOS NA HORIZONTAL DE 11,5X19X19CM (ESPESSURA 11,5M) DE PAREDES COM ÁREA LÍQUIDA MAIOR OU IGUAL A 6M² SEM VÃOS E ARGAMASSA DE ASSENTAMENTO COM PREPARO EM BETONEIRA. AF_06/2014</t>
  </si>
  <si>
    <t xml:space="preserve"> 96485 </t>
  </si>
  <si>
    <t>FORRO EM RÉGUAS DE PVC, LISO, PARA AMBIENTES RESIDENCIAIS, INCLUSIVE ESTRUTURA DE FIXAÇÃO. AF_05/2017_P (PICICULTURA)</t>
  </si>
  <si>
    <t xml:space="preserve"> 87893 </t>
  </si>
  <si>
    <t>CHAPISCO APLICADO EM ALVENARIA (SEM PRESENÇA DE VÃOS) E ESTRUTURAS DE CONCRETO DE FACHADA, COM COLHER DE PEDREIRO. ARGAMASSA TRAÇO 1:3 COM PREPARO MANUAL. AF_06/2014</t>
  </si>
  <si>
    <t xml:space="preserve"> 87794 </t>
  </si>
  <si>
    <t>EMBOÇO OU MASSA ÚNICA EM ARGAMASSA TRAÇO 1:2:8, PREPARO MANUAL, APLICADA MANUALMENTE EM PANOS CEGOS DE FACHADA (SEM PRESENÇA DE VÃOS), ESPESSURA DE 25 MM. AF_06/2014</t>
  </si>
  <si>
    <t xml:space="preserve"> 5.8.1 </t>
  </si>
  <si>
    <t xml:space="preserve"> 74154/001 </t>
  </si>
  <si>
    <t>ESCAVACAO, CARGA E TRANSPORTE DE MATERIAL DE 1A CATEGORIA COM TRATOR SOBRE ESTEIRAS 347 HP E CACAMBA 6M3, DMT 50 A 200M</t>
  </si>
  <si>
    <t>m³</t>
  </si>
  <si>
    <t xml:space="preserve"> 5.8.2 </t>
  </si>
  <si>
    <t xml:space="preserve"> 79472 </t>
  </si>
  <si>
    <t>REGULARIZACAO DE SUPERFICIES EM TERRA COM MOTONIVELADORA</t>
  </si>
  <si>
    <t xml:space="preserve"> 5.8.3 </t>
  </si>
  <si>
    <t xml:space="preserve"> PIS-LON-005 </t>
  </si>
  <si>
    <t>FORNECIMENTO/INSTALACAO LONA PLASTICA PRETA, PARA IMPERMEABILIZACAO, ESPESSURA 150 MICRAS.</t>
  </si>
  <si>
    <t xml:space="preserve"> 5.8.4 </t>
  </si>
  <si>
    <t xml:space="preserve"> 85662 </t>
  </si>
  <si>
    <t>ARMACAO EM TELA DE ACO SOLDADA NERVURADA Q-92, ACO CA-60, 4,2MM, MALHA 15X15CM</t>
  </si>
  <si>
    <t xml:space="preserve"> 5.8.5 </t>
  </si>
  <si>
    <t xml:space="preserve"> 97094 </t>
  </si>
  <si>
    <t>CONCRETAGEM DE RADIER, PISO OU LAJE SOBRE SOLO, FCK 30 MPA, PARA ESPESSURA DE 10 CM - LANÇAMENTO, ADENSAMENTO E ACABAMENTO. AF_09/2017</t>
  </si>
  <si>
    <t xml:space="preserve"> 5.8.6 </t>
  </si>
  <si>
    <t xml:space="preserve"> 94263 </t>
  </si>
  <si>
    <t>GUIA (MEIO-FIO) CONCRETO, MOLDADA IN LOCO EM TRECHO RETO COM EXTRUSORA, 13 CM BASE X 22 CM ALTURA. AF_06/2016</t>
  </si>
  <si>
    <t xml:space="preserve"> 6.1.1 </t>
  </si>
  <si>
    <t xml:space="preserve"> ELE-CBÇ-015 </t>
  </si>
  <si>
    <t>CABEÇOTE DE ALUMINIO 1 1/2"</t>
  </si>
  <si>
    <t xml:space="preserve"> 6.1.2 </t>
  </si>
  <si>
    <t xml:space="preserve"> ELE-CXS-210 </t>
  </si>
  <si>
    <t>CAIXA DE PASSAGEM PARA PISO DO TIPO “ZB” 52 X 44 X 70 CM - PASSEIO</t>
  </si>
  <si>
    <t xml:space="preserve"> 6.1.3 </t>
  </si>
  <si>
    <t xml:space="preserve"> 95801 </t>
  </si>
  <si>
    <t>CONDULETE DE ALUMÍNIO, TIPO X, PARA ELETRODUTO DE AÇO GALVANIZADO DN 20 MM (3/4</t>
  </si>
  <si>
    <t xml:space="preserve"> 6.1.4 </t>
  </si>
  <si>
    <t xml:space="preserve"> ELE-CON-120 </t>
  </si>
  <si>
    <t>CONDULETE TIPO X EM ALUMÍNIO PARA ELETRODUTO ROSCADO D = 1 1/2"</t>
  </si>
  <si>
    <t xml:space="preserve"> 6.1.5 </t>
  </si>
  <si>
    <t xml:space="preserve"> SPDA-CON-020 </t>
  </si>
  <si>
    <t>CONECTOR SPLIT-BOLT 25 MM²</t>
  </si>
  <si>
    <t xml:space="preserve"> 6.1.6 </t>
  </si>
  <si>
    <t>CURVA 90 GRAUS DE FERRO GALVANIZADO, COM ROSCA BSP MACHO/FEMEA, DE 3/4" - FORNECIMENTO E INSTALAÇÃO</t>
  </si>
  <si>
    <t xml:space="preserve"> 6.1.7 </t>
  </si>
  <si>
    <t xml:space="preserve"> ELE-DUT-005 </t>
  </si>
  <si>
    <t>DUTO CORRUGADO EM PEAD (POLIETILENO DE ALTA DENSIDADE), PARA PROTEÇÃO DE CABOS SUBTERRÂNEOS Ø 1 1/2" (40 MM)</t>
  </si>
  <si>
    <t xml:space="preserve"> 6.1.8 </t>
  </si>
  <si>
    <t xml:space="preserve"> ELE-CAL-045 </t>
  </si>
  <si>
    <t>ELETROCALHA PERFURADA GALVANIZADA ELETROLÍTICA CHAPA 14 - 100 X 50 MM COM TAMPA, INCLUSIVE CONEXÃO</t>
  </si>
  <si>
    <t xml:space="preserve"> 6.1.9 </t>
  </si>
  <si>
    <t xml:space="preserve"> 95745 </t>
  </si>
  <si>
    <t>ELETRODUTO DE AÇO GALVANIZADO, CLASSE LEVE, DN 20 MM (3/4), APARENTE, INSTALADO EM TETO - FORNECIMENTO E INSTALAÇÃO. AF_11/2016_P</t>
  </si>
  <si>
    <t xml:space="preserve"> 6.1.10 </t>
  </si>
  <si>
    <t xml:space="preserve"> 95748 </t>
  </si>
  <si>
    <t>ELETRODUTO DE AÇO GALVANIZADO, CLASSE SEMI PESADO, DN 40 MM (1 1/2 ), APARENTE, INSTALADO EM TETO - FORNECIMENTO E INSTALAÇÃO. AF_11/2016_P</t>
  </si>
  <si>
    <t xml:space="preserve"> 6.1.11 </t>
  </si>
  <si>
    <t xml:space="preserve"> 91844 </t>
  </si>
  <si>
    <t>ELETRODUTO FLEXÍVEL CORRUGADO, PVC, DN 25 MM (3/4"), PARA CIRCUITOS TERMINAIS, INSTALADO EM LAJE - FORNECIMENTO E INSTALAÇÃO. AF_12/2015</t>
  </si>
  <si>
    <t xml:space="preserve"> 6.1.12 </t>
  </si>
  <si>
    <t xml:space="preserve"> 91955 </t>
  </si>
  <si>
    <t>INTERRUPTOR PARALELO (1 MÓDULO), 10A/250V, INCLUINDO SUPORTE E PLACA - FORNECIMENTO E INSTALAÇÃO. AF_12/2015</t>
  </si>
  <si>
    <t xml:space="preserve"> 6.1.13 </t>
  </si>
  <si>
    <t xml:space="preserve"> 91961 </t>
  </si>
  <si>
    <t>INTERRUPTOR PARALELO (2 MÓDULOS), 10A/250V, INCLUINDO SUPORTE E PLACA - FORNECIMENTO E INSTALAÇÃO. AF_12/2015</t>
  </si>
  <si>
    <t xml:space="preserve"> 6.1.14 </t>
  </si>
  <si>
    <t xml:space="preserve"> 91953 </t>
  </si>
  <si>
    <t>INTERRUPTOR SIMPLES (1 MÓDULO), 10A/250V, INCLUINDO SUPORTE E PLACA - FORNECIMENTO E INSTALAÇÃO. AF_12/2015</t>
  </si>
  <si>
    <t xml:space="preserve"> 6.1.15 </t>
  </si>
  <si>
    <t xml:space="preserve"> 97610 </t>
  </si>
  <si>
    <t>LÂMPADA COMPACTA DE LED 10 W, BASE E27 - FORNECIMENTO E INSTALAÇÃO. AF_11/2017</t>
  </si>
  <si>
    <t xml:space="preserve"> 6.1.16 </t>
  </si>
  <si>
    <t>LUMINARIA DE TETO PLAFON/PLAFONIER EM PLASTICO COM BASE E27, POTENCIA MAXIMA 60 W - FORNECIMENTO E INSTALAÇÃO (NAO INCLUI LAMPADA)</t>
  </si>
  <si>
    <t xml:space="preserve"> 6.1.17 </t>
  </si>
  <si>
    <t>LUMINARIA LED REFLETOR RETANGULAR BIVOLT, LUZ BRANCA, 50 W - FORNECIMENTO E INSTALAÇÃO</t>
  </si>
  <si>
    <t xml:space="preserve"> 6.1.18 </t>
  </si>
  <si>
    <t>LUMINARIA TUBULAR LED LINEAR BIVOLT, LUZ BRANCA, 18 W - FORNECIMENTO E INSTALAÇÃO</t>
  </si>
  <si>
    <t xml:space="preserve"> 6.1.19 </t>
  </si>
  <si>
    <t>LUMINARIA TUBULAR LED LINEAR BIVOLT, LUZ BRANCA, 36 W - FORNECIMENTO E INSTALAÇÃO</t>
  </si>
  <si>
    <t xml:space="preserve"> 6.1.20 </t>
  </si>
  <si>
    <t xml:space="preserve"> ELE-PER-025 </t>
  </si>
  <si>
    <t>PERFILADO PERFURADO EM CHAPA DE AÇO COM TAMPA, DIMENSÕES 38 X 38 MM</t>
  </si>
  <si>
    <t xml:space="preserve"> 6.1.21 </t>
  </si>
  <si>
    <t xml:space="preserve"> ELE-TOM-005 </t>
  </si>
  <si>
    <t>TOMADA SIMPLES - 2P + T - 10A COM PLACA</t>
  </si>
  <si>
    <t xml:space="preserve"> 6.1.22 </t>
  </si>
  <si>
    <t xml:space="preserve"> ELE-TOM-015 </t>
  </si>
  <si>
    <t>TOMADA SIMPLES - 2P + T - 20A COM PLACA</t>
  </si>
  <si>
    <t xml:space="preserve"> 6.2.1 </t>
  </si>
  <si>
    <t xml:space="preserve"> 91924 </t>
  </si>
  <si>
    <t>CABO DE COBRE FLEXÍVEL ISOLADO, 1,5 MM², ANTI-CHAMA 450/750 V, PARA CIRCUITOS TERMINAIS - FORNECIMENTO E INSTALAÇÃO. AF_12/2015</t>
  </si>
  <si>
    <t xml:space="preserve"> 6.2.2 </t>
  </si>
  <si>
    <t xml:space="preserve"> 92980 </t>
  </si>
  <si>
    <t>CABO DE COBRE FLEXÍVEL ISOLADO, 10 MM², ANTI-CHAMA 0,6/1,0 KV, PARA DISTRIBUIÇÃO - FORNECIMENTO E INSTALAÇÃO. AF_12/2015</t>
  </si>
  <si>
    <t xml:space="preserve"> 6.2.3 </t>
  </si>
  <si>
    <t xml:space="preserve"> 91927 </t>
  </si>
  <si>
    <t>CABO DE COBRE FLEXÍVEL ISOLADO, 2,5 MM², ANTI-CHAMA 0,6/1,0 KV, PARA CIRCUITOS TERMINAIS - FORNECIMENTO E INSTALAÇÃO. AF_12/2015</t>
  </si>
  <si>
    <t xml:space="preserve"> 6.2.4 </t>
  </si>
  <si>
    <t xml:space="preserve"> 6.2.5 </t>
  </si>
  <si>
    <t xml:space="preserve"> 91929 </t>
  </si>
  <si>
    <t>CABO DE COBRE FLEXÍVEL ISOLADO, 4 MM², ANTI-CHAMA 0,6/1,0 KV, PARA CIRCUITOS TERMINAIS - FORNECIMENTO E INSTALAÇÃO. AF_12/2015</t>
  </si>
  <si>
    <t xml:space="preserve"> 6.3.1 </t>
  </si>
  <si>
    <t xml:space="preserve"> 93662 </t>
  </si>
  <si>
    <t>DISJUNTOR BIPOLAR TIPO DIN, CORRENTE NOMINAL DE 20A - FORNECIMENTO E INSTALAÇÃO. AF_04/2016</t>
  </si>
  <si>
    <t xml:space="preserve"> 6.3.2 </t>
  </si>
  <si>
    <t xml:space="preserve"> 93654 </t>
  </si>
  <si>
    <t>DISJUNTOR MONOPOLAR TIPO DIN, CORRENTE NOMINAL DE 16A - FORNECIMENTO E INSTALAÇÃO. AF_04/2016</t>
  </si>
  <si>
    <t xml:space="preserve"> 6.3.3 </t>
  </si>
  <si>
    <t xml:space="preserve"> 93655 </t>
  </si>
  <si>
    <t>DISJUNTOR MONOPOLAR TIPO DIN, CORRENTE NOMINAL DE 20A - FORNECIMENTO E INSTALAÇÃO. AF_04/2016</t>
  </si>
  <si>
    <t xml:space="preserve"> 6.3.4 </t>
  </si>
  <si>
    <t xml:space="preserve"> 93656 </t>
  </si>
  <si>
    <t>DISJUNTOR MONOPOLAR TIPO DIN, CORRENTE NOMINAL DE 25A - FORNECIMENTO E INSTALAÇÃO. AF_04/2016</t>
  </si>
  <si>
    <t xml:space="preserve"> 6.3.5 </t>
  </si>
  <si>
    <t xml:space="preserve"> 6.3.6 </t>
  </si>
  <si>
    <t xml:space="preserve"> 93667 </t>
  </si>
  <si>
    <t>DISJUNTOR TRIPOLAR TIPO DIN, CORRENTE NOMINAL DE 10A - FORNECIMENTO E INSTALAÇÃO. AF_04/2016</t>
  </si>
  <si>
    <t xml:space="preserve"> 6.3.7 </t>
  </si>
  <si>
    <t xml:space="preserve"> 93672 </t>
  </si>
  <si>
    <t>DISJUNTOR TRIPOLAR TIPO DIN, CORRENTE NOMINAL DE 40A - FORNECIMENTO E INSTALAÇÃO. AF_04/2016</t>
  </si>
  <si>
    <t xml:space="preserve"> 6.3.8 </t>
  </si>
  <si>
    <t>DISPOSITIVO DPS CLASSE II, 1 POLO, TENSAO MAXIMA DE 175 V, CORRENTE MAXIMA DE *20* KA (TIPO AC) - FORNECIMENTO E INSTALAÇÃO</t>
  </si>
  <si>
    <t xml:space="preserve"> 6.3.9 </t>
  </si>
  <si>
    <t>DISPOSITIVO DR, 2 POLOS, SENSIBILIDADE DE 30 MA, CORRENTE DE 25 A, TIPO AC - FORNECIMENTO E INSTALAÇÃO</t>
  </si>
  <si>
    <t xml:space="preserve"> 6.3.10 </t>
  </si>
  <si>
    <t>QUADRO DE DISTRIBUICAO COM BARRAMENTO TRIFASICO, DE SOBREPOR, EM CHAPA DE ACO GALVANIZADO, PARA 24 DISJUNTORES DIN, 100 A - FORNECIMENTO E INSTALAÇÃO (QDC-2)</t>
  </si>
  <si>
    <t xml:space="preserve"> 6.3.11 </t>
  </si>
  <si>
    <t>QUADRO DE DISTRIBUICAO COM BARRAMENTO TRIFASICO, DE SOBREPOR, EM CHAPA DE ACO GALVANIZADO, PARA 48 DISJUNTORES DIN, 100 A - FORNECIMENTO E INSTALAÇÃO (QDC-1)</t>
  </si>
  <si>
    <t xml:space="preserve"> 6.4.1 </t>
  </si>
  <si>
    <t xml:space="preserve"> ELE-ATE-015 </t>
  </si>
  <si>
    <t>CAIXA PRÉ MOLDADA PARA ATERRAMENTO COM TAMPA DE CONCRETO 25 X 25 X 50 CM</t>
  </si>
  <si>
    <t xml:space="preserve"> 6.4.2 </t>
  </si>
  <si>
    <t xml:space="preserve"> 96977 </t>
  </si>
  <si>
    <t>CORDOALHA DE COBRE NU 50 MM², ENTERRADA, SEM ISOLADOR - FORNECIMENTO E INSTALAÇÃO. AF_12/2017</t>
  </si>
  <si>
    <t xml:space="preserve"> 6.4.3 </t>
  </si>
  <si>
    <t xml:space="preserve"> 96986 </t>
  </si>
  <si>
    <t>HASTE DE ATERRAMENTO 3/4  PARA SPDA - FORNECIMENTO E INSTALAÇÃO. AF_12/2017</t>
  </si>
  <si>
    <t xml:space="preserve"> 6.4.4 </t>
  </si>
  <si>
    <t xml:space="preserve"> ELE-ATE-010 </t>
  </si>
  <si>
    <t>TERMINAL PARA ATERRAMENTO, COM PARAFUSO DE APERTO, ESTANHADO</t>
  </si>
  <si>
    <t xml:space="preserve"> 7.1 </t>
  </si>
  <si>
    <t xml:space="preserve"> LIM-GER-005 </t>
  </si>
  <si>
    <t>LIMPEZA GERAL DE OBRA</t>
  </si>
  <si>
    <t>CANTEIRO DE OBRAS</t>
  </si>
  <si>
    <t>3.1</t>
  </si>
  <si>
    <t>SINAPI - 74209/001</t>
  </si>
  <si>
    <t>PLACA DE OBRA EM CHAPA DE AÇO GALVANIZADO</t>
  </si>
  <si>
    <t>M2</t>
  </si>
  <si>
    <t>3.2</t>
  </si>
  <si>
    <t>COMPOSIÇÃO 01</t>
  </si>
  <si>
    <t>PCMAT</t>
  </si>
  <si>
    <t>3.3</t>
  </si>
  <si>
    <t>COMPOSIÇÃO 02</t>
  </si>
  <si>
    <t>PCMSO</t>
  </si>
  <si>
    <t>CUSTO TOTAL DO ITEM 03</t>
  </si>
  <si>
    <t>ITEM</t>
  </si>
  <si>
    <t>CÓDIGO</t>
  </si>
  <si>
    <t>DESCRIÇÃO</t>
  </si>
  <si>
    <t>QTDE</t>
  </si>
  <si>
    <t>P. TOTAL UNITÁRIO</t>
  </si>
  <si>
    <t>PREÇO TOTAL</t>
  </si>
  <si>
    <t>MOBILIZAÇÃO E DESMOBILIZAÇÃO DE OBRA/ADMINISTRAÇÃO</t>
  </si>
  <si>
    <t>1.1</t>
  </si>
  <si>
    <t>MOB-DES-020</t>
  </si>
  <si>
    <t>CUSTO TOTAL DO ITEM 01</t>
  </si>
  <si>
    <t>ADMINISTRAÇÃO LOCAL</t>
  </si>
  <si>
    <t>2.1</t>
  </si>
  <si>
    <t>2.2</t>
  </si>
  <si>
    <t xml:space="preserve">ENCARREGADO GERAL DE OBRAS COM ENCARGOS COMPLEMENTARES </t>
  </si>
  <si>
    <t>MÊS</t>
  </si>
  <si>
    <t>2.3</t>
  </si>
  <si>
    <t>CUSTO TOTAL DO ITEM 02</t>
  </si>
  <si>
    <t>COBERTURA</t>
  </si>
  <si>
    <t>4.1</t>
  </si>
  <si>
    <t>4.2</t>
  </si>
  <si>
    <t>4.3</t>
  </si>
  <si>
    <t>4.4</t>
  </si>
  <si>
    <t>CUSTO TOTAL DO ITEM 04</t>
  </si>
  <si>
    <t>ARQUITETURA</t>
  </si>
  <si>
    <t>5.1</t>
  </si>
  <si>
    <t>PINTURA</t>
  </si>
  <si>
    <t>5.1.1</t>
  </si>
  <si>
    <t>5.1.2</t>
  </si>
  <si>
    <t>5.1.3</t>
  </si>
  <si>
    <t>5.1.4</t>
  </si>
  <si>
    <t>5.1.5</t>
  </si>
  <si>
    <t>73924/001</t>
  </si>
  <si>
    <t>5.2</t>
  </si>
  <si>
    <t>PISO, SOLEIRA E PAREDE</t>
  </si>
  <si>
    <t>5.2.1</t>
  </si>
  <si>
    <t>5.2.2</t>
  </si>
  <si>
    <t>5.2.3</t>
  </si>
  <si>
    <t>5.2.4</t>
  </si>
  <si>
    <t>5.2.5</t>
  </si>
  <si>
    <t>SOL-ARD-005</t>
  </si>
  <si>
    <t>5.2.6</t>
  </si>
  <si>
    <t>5.3</t>
  </si>
  <si>
    <t>ESQUADRIAS, VIDROS E PORTAS</t>
  </si>
  <si>
    <t>5.3.1</t>
  </si>
  <si>
    <t>5.3.2</t>
  </si>
  <si>
    <t>5.3.3</t>
  </si>
  <si>
    <t>5.3.4</t>
  </si>
  <si>
    <t>UND</t>
  </si>
  <si>
    <t>5.3.5</t>
  </si>
  <si>
    <t>74073/002</t>
  </si>
  <si>
    <t>5.4</t>
  </si>
  <si>
    <t>LOUÇAS E ACESSÓRIOS</t>
  </si>
  <si>
    <t>5.4.1</t>
  </si>
  <si>
    <t>BAN-ARD-010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</si>
  <si>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</si>
  <si>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</si>
  <si>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</si>
  <si>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</si>
  <si>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</si>
  <si>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</si>
  <si>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</si>
  <si>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</si>
  <si>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</si>
  <si>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ACE-PAP-025</t>
  </si>
  <si>
    <t>5.4.11</t>
  </si>
  <si>
    <t>ACE-PAP-020</t>
  </si>
  <si>
    <t>5.4.12</t>
  </si>
  <si>
    <t>MET-DUC-005</t>
  </si>
  <si>
    <t>5.4.13</t>
  </si>
  <si>
    <t>5.5</t>
  </si>
  <si>
    <t>TALUDE</t>
  </si>
  <si>
    <t>5.5.1</t>
  </si>
  <si>
    <t>4413985 - SICRO 3</t>
  </si>
  <si>
    <t>REGULARIZAÇÃO MANUAL DE TALUDE DE CORTE E ATERRO</t>
  </si>
  <si>
    <t>5.5.2</t>
  </si>
  <si>
    <t>5.6</t>
  </si>
  <si>
    <t>FORRO</t>
  </si>
  <si>
    <t>5.6.1</t>
  </si>
  <si>
    <t>5.7</t>
  </si>
  <si>
    <t>BANCADA DE LABORATÓRIO DE ANÁLISE CLÍNICAS</t>
  </si>
  <si>
    <t>5.8</t>
  </si>
  <si>
    <t>PISO EM CONCRETO</t>
  </si>
  <si>
    <t>5.8.1</t>
  </si>
  <si>
    <t>74154/001</t>
  </si>
  <si>
    <t>M3</t>
  </si>
  <si>
    <t>5.8.2</t>
  </si>
  <si>
    <t>5.8.3</t>
  </si>
  <si>
    <t>PIS-LON-005</t>
  </si>
  <si>
    <t>5.8.4</t>
  </si>
  <si>
    <t>5.8.5</t>
  </si>
  <si>
    <t>5.8.6</t>
  </si>
  <si>
    <t>CUSTO TOTAL DO ITEM 05</t>
  </si>
  <si>
    <t>6.1</t>
  </si>
  <si>
    <t>ILUMINAÇÃO E TOMADAS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</si>
  <si>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</si>
  <si>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</si>
  <si>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</si>
  <si>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</si>
  <si>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</si>
  <si>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</si>
  <si>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</si>
  <si>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</si>
  <si>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</si>
  <si>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</si>
  <si>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</si>
  <si>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</si>
  <si>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</si>
  <si>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</si>
  <si>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</si>
  <si>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</si>
  <si>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</si>
  <si>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</si>
  <si>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</si>
  <si>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</si>
  <si>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</si>
  <si>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</si>
  <si>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6.2</t>
  </si>
  <si>
    <t>CABOS ELÉTRICOS</t>
  </si>
  <si>
    <t>6.2.1</t>
  </si>
  <si>
    <t xml:space="preserve">CABO DE COBRE FLEXÍVEL ISOLADO, 1,5 MM², ANTI-CHAMA 450/750 V, PARA CIRCUITOS TERMINAIS - FORNECIMENTO E INSTALAÇÃO. AF_12/2015 </t>
  </si>
  <si>
    <t>6.2.2</t>
  </si>
  <si>
    <t xml:space="preserve">CABO DE COBRE FLEXÍVEL ISOLADO, 10 MM², ANTI-CHAMA 0,6/1,0 KV, PARA DISTRIBUIÇÃO - FORNECIMENTO E INSTALAÇÃO. AF_12/2015 </t>
  </si>
  <si>
    <t>6.2.3</t>
  </si>
  <si>
    <t xml:space="preserve">CABO DE COBRE FLEXÍVEL ISOLADO, 2,5 MM², ANTI-CHAMA 0,6/1,0 KV, PARA CIRCUITOS TERMINAIS - FORNECIMENTO E INSTALAÇÃO. AF_12/2015 </t>
  </si>
  <si>
    <t>6.2.4</t>
  </si>
  <si>
    <t>6.2.5</t>
  </si>
  <si>
    <t>6.3</t>
  </si>
  <si>
    <t>QUADROS ELÉTRICOS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</si>
  <si>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</si>
  <si>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</si>
  <si>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</si>
  <si>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</si>
  <si>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</si>
  <si>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</si>
  <si>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</si>
  <si>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</si>
  <si>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</si>
  <si>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</si>
  <si>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</si>
  <si>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</t>
  </si>
  <si>
    <t>ATERRAMENTO</t>
  </si>
  <si>
    <t>6.4.1</t>
  </si>
  <si>
    <t>6.4.2</t>
  </si>
  <si>
    <t>6.4.3</t>
  </si>
  <si>
    <t>6.4.4</t>
  </si>
  <si>
    <t>CUSTO TOTAL DO ITEM 06</t>
  </si>
  <si>
    <t>SERVIÇOS COMPLEMENTARES</t>
  </si>
  <si>
    <t>7.1</t>
  </si>
  <si>
    <t>LIM-GER-005</t>
  </si>
  <si>
    <t>7.2</t>
  </si>
  <si>
    <t>COMPOSIÇÃO 04</t>
  </si>
  <si>
    <t>7.3</t>
  </si>
  <si>
    <t>COMPOSIÇÃO 05</t>
  </si>
  <si>
    <t>CHUVEIRO LAVA OLHOS, FORNECIMENTO E INSTALAÇÃO</t>
  </si>
  <si>
    <t>CUSTO TOTAL DO ITEM 07</t>
  </si>
  <si>
    <t>VALOR TOTAL SEM BDI</t>
  </si>
  <si>
    <t>VALOR TOTAL COM BDI</t>
  </si>
  <si>
    <t>Composição</t>
  </si>
  <si>
    <t>Insumo</t>
  </si>
  <si>
    <t>Composição Auxiliar</t>
  </si>
  <si>
    <t xml:space="preserve"> 88237 </t>
  </si>
  <si>
    <t>EPI (ENCARGOS COMPLEMENTARES) - HORISTA</t>
  </si>
  <si>
    <t xml:space="preserve"> 95392 </t>
  </si>
  <si>
    <t>CURSO DE CAPACITAÇÃO PARA ALMOXARIFE (ENCARGOS COMPLEMENTARES) - HORISTA</t>
  </si>
  <si>
    <t xml:space="preserve"> 00037370 </t>
  </si>
  <si>
    <t>ALIMENTACAO - HORISTA (COLETADO CAIXA)</t>
  </si>
  <si>
    <t xml:space="preserve"> 00000253 </t>
  </si>
  <si>
    <t>ALMOXARIFE</t>
  </si>
  <si>
    <t xml:space="preserve"> 00037372 </t>
  </si>
  <si>
    <t>EXAMES - HORISTA (COLETADO CAIXA)</t>
  </si>
  <si>
    <t xml:space="preserve"> 00037373 </t>
  </si>
  <si>
    <t>SEGURO - HORISTA (COLETADO CAIXA)</t>
  </si>
  <si>
    <t xml:space="preserve"> 00037371 </t>
  </si>
  <si>
    <t>TRANSPORTE - HORISTA (COLETADO CAIXA)</t>
  </si>
  <si>
    <t xml:space="preserve"> 93557 </t>
  </si>
  <si>
    <t>EPI (ENCARGOS COMPLEMENTARES) - MENSALISTA</t>
  </si>
  <si>
    <t xml:space="preserve"> 95422 </t>
  </si>
  <si>
    <t>CURSO DE CAPACITAÇÃO PARA ENCARREGADO GERAL DE OBRAS (ENCARGOS COMPLEMENTARES) - MENSALISTA</t>
  </si>
  <si>
    <t xml:space="preserve"> 00040862 </t>
  </si>
  <si>
    <t>ALIMENTACAO - MENSALISTA (COLETADO CAIXA)</t>
  </si>
  <si>
    <t xml:space="preserve"> 00040818 </t>
  </si>
  <si>
    <t>ENCARREGADO GERAL DE OBRAS (MENSALISTA)</t>
  </si>
  <si>
    <t xml:space="preserve"> 00040863 </t>
  </si>
  <si>
    <t>EXAMES - MENSALISTA (COLETADO CAIXA)</t>
  </si>
  <si>
    <t xml:space="preserve"> 00040864 </t>
  </si>
  <si>
    <t>SEGURO - MENSALISTA (COLETADO CAIXA)</t>
  </si>
  <si>
    <t xml:space="preserve"> 00040861 </t>
  </si>
  <si>
    <t>TRANSPORTE - MENSALISTA (COLETADO CAIXA)</t>
  </si>
  <si>
    <t xml:space="preserve"> 88236 </t>
  </si>
  <si>
    <t>FERRAMENTAS (ENCARGOS COMPLEMENTARES) - HORISTA</t>
  </si>
  <si>
    <t xml:space="preserve"> 95334 </t>
  </si>
  <si>
    <t>CURSO DE CAPACITAÇÃO PARA ELETROTÉCNICO (ENCARGOS COMPLEMENTARES) - HORISTA</t>
  </si>
  <si>
    <t xml:space="preserve"> 00002438 </t>
  </si>
  <si>
    <t>ELETROTECNICO</t>
  </si>
  <si>
    <t xml:space="preserve"> 88316 </t>
  </si>
  <si>
    <t>SERVENTE COM ENCARGOS COMPLEMENTARES</t>
  </si>
  <si>
    <t xml:space="preserve"> 88323 </t>
  </si>
  <si>
    <t>TELHADISTA COM ENCARGOS COMPLEMENTARES</t>
  </si>
  <si>
    <t xml:space="preserve"> 00000345 </t>
  </si>
  <si>
    <t>ARAME GALVANIZADO 18 BWG, 1,24MM (0,009 KG/M)</t>
  </si>
  <si>
    <t>KG</t>
  </si>
  <si>
    <t xml:space="preserve"> 93281 </t>
  </si>
  <si>
    <t>GUINCHO ELÉTRICO DE COLUNA, CAPACIDADE 400 KG, COM MOTO FREIO, MOTOR TRIFÁSICO DE 1,25 CV - CHP DIURNO. AF_03/2016</t>
  </si>
  <si>
    <t>CHP</t>
  </si>
  <si>
    <t xml:space="preserve"> 93282 </t>
  </si>
  <si>
    <t>GUINCHO ELÉTRICO DE COLUNA, CAPACIDADE 400 KG, COM MOTO FREIO, MOTOR TRIFÁSICO DE 1,25 CV - CHI DIURNO. AF_03/2016</t>
  </si>
  <si>
    <t>CHI</t>
  </si>
  <si>
    <t xml:space="preserve"> 00040870 </t>
  </si>
  <si>
    <t>CALHA QUADRADA DE CHAPA DE ACO GALVANIZADA NUM 24, CORTE 50 CM (COLETADO CAIXA)</t>
  </si>
  <si>
    <t xml:space="preserve"> 00005061 </t>
  </si>
  <si>
    <t>PREGO DE ACO POLIDO COM CABECA 18 X 27 (2 1/2 X 10)</t>
  </si>
  <si>
    <t xml:space="preserve"> 00005104 </t>
  </si>
  <si>
    <t>REBITE DE ALUMINIO VAZADO DE REPUXO, 3,2 X 8 MM (1KG = 1025 UNIDADES)</t>
  </si>
  <si>
    <t xml:space="preserve"> 00000142 </t>
  </si>
  <si>
    <t>SELANTE ELASTICO MONOCOMPONENTE A BASE DE POLIURETANO PARA JUNTAS DIVERSAS</t>
  </si>
  <si>
    <t>310ML</t>
  </si>
  <si>
    <t xml:space="preserve"> 00013388 </t>
  </si>
  <si>
    <t>SOLDA EM BARRA DE ESTANHO-CHUMBO 50/50</t>
  </si>
  <si>
    <t xml:space="preserve"> 89512 </t>
  </si>
  <si>
    <t>TUBO PVC, SÉRIE R, ÁGUA PLUVIAL, DN 100 MM, FORNECIDO E INSTALADO EM RAMAL DE ENCAMINHAMENTO. AF_12/2014</t>
  </si>
  <si>
    <t xml:space="preserve"> 89578 </t>
  </si>
  <si>
    <t>TUBO PVC, SÉRIE R, ÁGUA PLUVIAL, DN 100 MM, FORNECIDO E INSTALADO EM CONDUTORES VERTICAIS DE ÁGUAS PLUVIAIS. AF_12/2014</t>
  </si>
  <si>
    <t xml:space="preserve"> 89529 </t>
  </si>
  <si>
    <t>JOELHO 90 GRAUS, PVC, SERIE R, ÁGUA PLUVIAL, DN 100 MM, JUNTA ELÁSTICA, FORNECIDO E INSTALADO EM RAMAL DE ENCAMINHAMENTO. AF_12/2014</t>
  </si>
  <si>
    <t xml:space="preserve"> 89554 </t>
  </si>
  <si>
    <t>LUVA SIMPLES, PVC, SERIE R, ÁGUA PLUVIAL, DN 100 MM, JUNTA ELÁSTICA, FORNECIDO E INSTALADO EM RAMAL DE ENCAMINHAMENTO. AF_12/2014</t>
  </si>
  <si>
    <t xml:space="preserve"> 89559 </t>
  </si>
  <si>
    <t>TÊ DE INSPEÇÃO, PVC, SERIE R, ÁGUA PLUVIAL, DN 100 MM, JUNTA ELÁSTICA, FORNECIDO E INSTALADO EM RAMAL DE ENCAMINHAMENTO. AF_12/2014</t>
  </si>
  <si>
    <t xml:space="preserve"> 89584 </t>
  </si>
  <si>
    <t>JOELHO 90 GRAUS, PVC, SERIE R, ÁGUA PLUVIAL, DN 100 MM, JUNTA ELÁSTICA, FORNECIDO E INSTALADO EM CONDUTORES VERTICAIS DE ÁGUAS PLUVIAIS. AF_12/2014</t>
  </si>
  <si>
    <t xml:space="preserve"> 89585 </t>
  </si>
  <si>
    <t>JOELHO 45 GRAUS, PVC, SERIE R, ÁGUA PLUVIAL, DN 100 MM, JUNTA ELÁSTICA, FORNECIDO E INSTALADO EM CONDUTORES VERTICAIS DE ÁGUAS PLUVIAIS. AF_12/2014</t>
  </si>
  <si>
    <t xml:space="preserve"> 89669 </t>
  </si>
  <si>
    <t>LUVA SIMPLES, PVC, SERIE R, ÁGUA PLUVIAL, DN 100 MM, JUNTA ELÁSTICA, FORNECIDO E INSTALADO EM CONDUTORES VERTICAIS DE ÁGUAS PLUVIAIS. AF_12/2014</t>
  </si>
  <si>
    <t xml:space="preserve"> 89673 </t>
  </si>
  <si>
    <t>REDUÇÃO EXCÊNTRICA, PVC, SERIE R, ÁGUA PLUVIAL, DN 100 X 75 MM, JUNTA ELÁSTICA, FORNECIDO E INSTALADO EM CONDUTORES VERTICAIS DE ÁGUAS PLUVIAIS. AF_12/2014</t>
  </si>
  <si>
    <t xml:space="preserve"> 89675 </t>
  </si>
  <si>
    <t>TÊ DE INSPEÇÃO, PVC, SERIE R, ÁGUA PLUVIAL, DN 100 MM, JUNTA ELÁSTICA, FORNECIDO E INSTALADO EM CONDUTORES VERTICAIS DE ÁGUAS PLUVIAIS. AF_12/2014</t>
  </si>
  <si>
    <t xml:space="preserve"> 89681 </t>
  </si>
  <si>
    <t>REDUÇÃO EXCÊNTRICA, PVC, SERIE R, ÁGUA PLUVIAL, DN 150 X 100 MM, JUNTA ELÁSTICA, FORNECIDO E INSTALADO EM CONDUTORES VERTICAIS DE ÁGUAS PLUVIAIS. AF_12/2014</t>
  </si>
  <si>
    <t xml:space="preserve"> 89690 </t>
  </si>
  <si>
    <t>JUNÇÃO SIMPLES, PVC, SERIE R, ÁGUA PLUVIAL, DN 100 X 100 MM, JUNTA ELÁSTICA, FORNECIDO E INSTALADO EM CONDUTORES VERTICAIS DE ÁGUAS PLUVIAIS. AF_12/2014</t>
  </si>
  <si>
    <t xml:space="preserve"> 89699 </t>
  </si>
  <si>
    <t>JUNÇÃO SIMPLES, PVC, SERIE R, ÁGUA PLUVIAL, DN 150 X 100 MM, JUNTA ELÁSTICA, FORNECIDO E INSTALADO EM CONDUTORES VERTICAIS DE ÁGUAS PLUVIAIS. AF_12/2014</t>
  </si>
  <si>
    <t xml:space="preserve"> 90438 </t>
  </si>
  <si>
    <t>FURO EM ALVENARIA PARA DIÂMETROS MAIORES QUE 75 MM. AF_05/2015</t>
  </si>
  <si>
    <t xml:space="preserve"> 90455 </t>
  </si>
  <si>
    <t>PASSANTE TIPO TUBO DE DIÂMETRO MAIOR QUE 75 MM, FIXADO EM LAJE. AF_05/2015</t>
  </si>
  <si>
    <t xml:space="preserve"> 91187 </t>
  </si>
  <si>
    <t>FIXAÇÃO DE TUBOS HORIZONTAIS DE PVC, CPVC OU COBRE DIÂMETROS MAIORES QUE 75 MM COM ABRAÇADEIRA METÁLICA FLEXÍVEL 18 MM, FIXADA DIRETAMENTE NA LAJE. AF_05/2015</t>
  </si>
  <si>
    <t xml:space="preserve"> 91192 </t>
  </si>
  <si>
    <t>CHUMBAMENTO PONTUAL EM PASSAGEM DE TUBO COM DIÂMETRO MAIOR QUE 75 MM. AF_05/2015</t>
  </si>
  <si>
    <t xml:space="preserve"> 88310 </t>
  </si>
  <si>
    <t>PINTOR COM ENCARGOS COMPLEMENTARES</t>
  </si>
  <si>
    <t xml:space="preserve"> 00006085 </t>
  </si>
  <si>
    <t>SELADOR ACRILICO PAREDES INTERNAS/EXTERNAS</t>
  </si>
  <si>
    <t>L</t>
  </si>
  <si>
    <t xml:space="preserve"> 00007356 </t>
  </si>
  <si>
    <t>TINTA ACRILICA PREMIUM, COR BRANCO FOSCO</t>
  </si>
  <si>
    <t xml:space="preserve"> 00003768 </t>
  </si>
  <si>
    <t>LIXA EM FOLHA PARA FERRO, NUMERO 150</t>
  </si>
  <si>
    <t xml:space="preserve"> 00005318 </t>
  </si>
  <si>
    <t>SOLVENTE DILUENTE A BASE DE AGUARRAS</t>
  </si>
  <si>
    <t xml:space="preserve"> 00007292 </t>
  </si>
  <si>
    <t>TINTA ESMALTE SINTETICO PREMIUM BRILHANTE</t>
  </si>
  <si>
    <t xml:space="preserve"> 5795 </t>
  </si>
  <si>
    <t>MARTELETE OU ROMPEDOR PNEUMÁTICO MANUAL, 28 KG, COM SILENCIADOR - CHP DIURNO. AF_07/2016</t>
  </si>
  <si>
    <t xml:space="preserve"> 5952 </t>
  </si>
  <si>
    <t>MARTELETE OU ROMPEDOR PNEUMÁTICO MANUAL, 28 KG, COM SILENCIADOR - CHI DIURNO. AF_07/2016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</si>
  <si>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</si>
  <si>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</si>
  <si>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</si>
  <si>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</si>
  <si>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>PISO EM CERAMICA ESMALTADA EXTRA, PEI MAIOR OU IGUAL A 4, FORMATO MENOR OU IGUAL A 2025 CM2</t>
  </si>
  <si>
    <t xml:space="preserve"> 00034357 </t>
  </si>
  <si>
    <t>REJUNTE COLORIDO, CIMENTICIO</t>
  </si>
  <si>
    <t xml:space="preserve"> MAO-AJD-040 </t>
  </si>
  <si>
    <t xml:space="preserve"> MAO-OFC-075 </t>
  </si>
  <si>
    <t>PEDREIRO COM ENCARGOS COMPLEMENTARES</t>
  </si>
  <si>
    <t xml:space="preserve"> REV-AZU-015 </t>
  </si>
  <si>
    <t>REJUNTAMENTO AZULEJOS, JUNTAS MAXIMO 3 MM</t>
  </si>
  <si>
    <t xml:space="preserve"> 99900.3.273 </t>
  </si>
  <si>
    <t>ARGAMASSA ACIII</t>
  </si>
  <si>
    <t xml:space="preserve"> 99901.1.112 </t>
  </si>
  <si>
    <t>PEDRA ARDÓSIA E = 2 CM PARA SOLEIRA E PEITORIL</t>
  </si>
  <si>
    <t xml:space="preserve"> 88309 </t>
  </si>
  <si>
    <t xml:space="preserve"> 00001380 </t>
  </si>
  <si>
    <t>CIMENTO BRANCO</t>
  </si>
  <si>
    <t xml:space="preserve"> 00001379 </t>
  </si>
  <si>
    <t>CIMENTO PORTLAND COMPOSTO CP II-32</t>
  </si>
  <si>
    <t xml:space="preserve"> 00011849 </t>
  </si>
  <si>
    <t>COLA BRANCA BASE PVA</t>
  </si>
  <si>
    <t xml:space="preserve"> 00026019 </t>
  </si>
  <si>
    <t>DISCO DE DESBASTE PARA METAL FERROSO EM GERAL, COM TRES TELAS,  9 X 1/4 X 7/8 " (228,6 X 6,4 X 22,2 MM)</t>
  </si>
  <si>
    <t xml:space="preserve"> 88325 </t>
  </si>
  <si>
    <t>VIDRACEIRO COM ENCARGOS COMPLEMENTARES</t>
  </si>
  <si>
    <t xml:space="preserve"> 00010498 </t>
  </si>
  <si>
    <t>MASSA PARA VIDRO</t>
  </si>
  <si>
    <t xml:space="preserve"> 00010490 </t>
  </si>
  <si>
    <t>VIDRO LISO INCOLOR 2 A 3 MM - SEM COLOCACAO</t>
  </si>
  <si>
    <t xml:space="preserve"> 00010492 </t>
  </si>
  <si>
    <t>VIDRO LISO INCOLOR 4MM - SEM COLOCACAO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</si>
  <si>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</si>
  <si>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</si>
  <si>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</si>
  <si>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GUARNICAO/MOLDURA DE ACABAMENTO PARA ESQUADRIA DE ALUMINIO ANODIZADO NATURAL, PARA 1 FACE</t>
  </si>
  <si>
    <t xml:space="preserve"> 00039025 </t>
  </si>
  <si>
    <t>PORTA DE ABRIR EM ALUMINIO TIPO VENEZIANA, ACABAMENTO ANODIZADO NATURAL, SEM GUARNICAO/ALIZAR/VISTA, 87 X 210 CM</t>
  </si>
  <si>
    <t xml:space="preserve"> 88261 </t>
  </si>
  <si>
    <t>CARPINTEIRO DE ESQUADRIA COM ENCARGOS COMPLEMENTARES</t>
  </si>
  <si>
    <t xml:space="preserve"> 00003081 </t>
  </si>
  <si>
    <t>FECHADURA DE EMBUTIR PARA PORTA EXTERNA / ENTRADA, MAQUINA 55 MM, COM CILINDRO, MACANETA ALAVANCA E ESPELHO EM METAL CROMADO - NIVEL SEGURANCA MEDIO - COMPLETA</t>
  </si>
  <si>
    <t>CJ</t>
  </si>
  <si>
    <t xml:space="preserve"> 88631 </t>
  </si>
  <si>
    <t>ARGAMASSA TRAÇO 1:4 (CIMENTO E AREIA MÉDIA), PREPARO MANUAL. AF_08/2014</t>
  </si>
  <si>
    <t xml:space="preserve"> 88315 </t>
  </si>
  <si>
    <t>SERRALHEIRO COM ENCARGOS COMPLEMENTARES</t>
  </si>
  <si>
    <t>CANTONEIRA FERRO GALVANIZADO DE ABAS IGUAIS, 1" X 1/8" (L X E) , 1,20KG/M</t>
  </si>
  <si>
    <t>CHAPA DE ACO FINA A FRIO BITOLA MSG 24, E = 0,60 MM (4,80 KG/M2)</t>
  </si>
  <si>
    <t>DOBRADICA EM LATAO, 3 " X 2 1/2 ", E= 1,9 A 2 MM, COM ANEL, CROMADO, TAMPA BOLA, COM PARAFUSOS</t>
  </si>
  <si>
    <t xml:space="preserve"> AUX-ARG-010 </t>
  </si>
  <si>
    <t>ARGAMASSA DE CIMENTO E AREIA SEM PENEIRAR TRAÇO 1:3</t>
  </si>
  <si>
    <t xml:space="preserve"> 99900.3.300 </t>
  </si>
  <si>
    <t>BANCADA ARDÓSIA POLIDA PARA SANITÁRIO L = 55 CM, ESP. = 3 CM, DET.35</t>
  </si>
  <si>
    <t xml:space="preserve"> 99901.1.91 </t>
  </si>
  <si>
    <t>METALON 20 X 40 MM</t>
  </si>
  <si>
    <t xml:space="preserve"> 99903.1.23 </t>
  </si>
  <si>
    <t>TESTEIRA ARDÓSIA ESP. = 3 CM</t>
  </si>
  <si>
    <t xml:space="preserve"> 86878 </t>
  </si>
  <si>
    <t>VÁLVULA EM METAL CROMADO TIPO AMERICANA 3.1/2" X 1.1/2" PARA PIA - FORNECIMENTO E INSTALAÇÃO. AF_12/2013</t>
  </si>
  <si>
    <t xml:space="preserve"> 86900 </t>
  </si>
  <si>
    <t>CUBA DE EMBUTIR DE AÇO INOXIDÁVEL MÉDIA - FORNECIMENTO E INSTALAÇÃO. AF_12/2013</t>
  </si>
  <si>
    <t xml:space="preserve"> 86877 </t>
  </si>
  <si>
    <t>VÁLVULA EM METAL CROMADO 1.1/2" X 1.1/2" PARA TANQUE OU LAVATÓRIO, COM OU SEM LADRÃO - FORNECIMENTO E INSTALAÇÃO. AF_12/2013</t>
  </si>
  <si>
    <t xml:space="preserve"> 86901 </t>
  </si>
  <si>
    <t>CUBA DE EMBUTIR OVAL EM LOUÇA BRANCA, 35 X 50CM OU EQUIVALENTE - FORNECIMENTO E INSTALAÇÃO. AF_12/2013</t>
  </si>
  <si>
    <t xml:space="preserve"> 88267 </t>
  </si>
  <si>
    <t>ENCANADOR OU BOMBEIRO HIDRÁULICO COM ENCARGOS COMPLEMENTARES</t>
  </si>
  <si>
    <t xml:space="preserve"> 00003146 </t>
  </si>
  <si>
    <t>FITA VEDA ROSCA EM ROLOS DE 18 MM X 10 M (L X C)</t>
  </si>
  <si>
    <t xml:space="preserve"> 00006148 </t>
  </si>
  <si>
    <t>SIFAO PLASTICO FLEXIVEL SAIDA VERTICAL PARA COLUNA LAVATORIO, 1 X 1.1/2 "</t>
  </si>
  <si>
    <t xml:space="preserve"> 00006141 </t>
  </si>
  <si>
    <t>ENGATE/RABICHO FLEXIVEL PLASTICO (PVC OU ABS) BRANCO 1/2 " X 30 CM</t>
  </si>
  <si>
    <t xml:space="preserve"> 00011773 </t>
  </si>
  <si>
    <t>TORNEIRA CROMADA DE PAREDE PARA COZINHA BICA MOVEL COM AREJADOR 1/2 " OU 3/4 " (REF 1168)</t>
  </si>
  <si>
    <t xml:space="preserve"> 00013415 </t>
  </si>
  <si>
    <t>TORNEIRA CROMADA DE MESA PARA LAVATORIO, PADRAO POPULAR, 1/2 " OU 3/4 " (REF 1193)</t>
  </si>
  <si>
    <t xml:space="preserve"> 86885 </t>
  </si>
  <si>
    <t>ENGATE FLEXÍVEL EM PLÁSTICO BRANCO, 1/2" X 40CM - FORNECIMENTO E INSTALAÇÃO. AF_12/2013</t>
  </si>
  <si>
    <t xml:space="preserve"> 86888 </t>
  </si>
  <si>
    <t>VASO SANITÁRIO SIFONADO COM CAIXA ACOPLADA LOUÇA BRANCA - FORNECIMENTO E INSTALAÇÃO. AF_12/2013</t>
  </si>
  <si>
    <t xml:space="preserve"> 95541 </t>
  </si>
  <si>
    <t>FIXAÇÃO UTILIZANDO PARAFUSO E BUCHA DE NYLON, SOMENTE MÃO DE OBRA. AF_10/2016</t>
  </si>
  <si>
    <t>SABONETEIRA PLASTICA TIPO DISPENSER PARA SABONETE LIQUIDO COM RESERVATORIO 800 A 1500 ML</t>
  </si>
  <si>
    <t xml:space="preserve"> 99900.1.68 </t>
  </si>
  <si>
    <t xml:space="preserve"> 99900.3.210 </t>
  </si>
  <si>
    <t xml:space="preserve"> MAO-AJD-020 </t>
  </si>
  <si>
    <t>AJUDANTE DE BOMBEIRO/ENCANADOR COM ENCARGOS COMPLEMENTARES</t>
  </si>
  <si>
    <t xml:space="preserve"> MAO-OFC-040 </t>
  </si>
  <si>
    <t>BOMBEIRO/ENCANADOR COM ENCARGOS COMPLEMENTARES</t>
  </si>
  <si>
    <t xml:space="preserve"> 15143.3.5.1 </t>
  </si>
  <si>
    <t>FITA DE VEDAÇÃO PARA TUBOS E CONEXÕES ROSCÁVEIS (LARGURA: 1/2 ")</t>
  </si>
  <si>
    <t xml:space="preserve"> 99900.3.96 </t>
  </si>
  <si>
    <t xml:space="preserve"> 88248 </t>
  </si>
  <si>
    <t>AUXILIAR DE ENCANADOR OU BOMBEIRO HIDRÁULICO COM ENCARGOS COMPLEMENTARES</t>
  </si>
  <si>
    <t xml:space="preserve"> 00003148 </t>
  </si>
  <si>
    <t>FITA VEDA ROSCA EM ROLOS DE 18 MM X 50 M (L X C)</t>
  </si>
  <si>
    <t xml:space="preserve"> 00011829 </t>
  </si>
  <si>
    <t>TORNEIRA DE BOIA CONVENCIONAL PARA CAIXA D'AGUA, 1/2", COM HASTE E TORNEIRA METALICOS E BALAO PLASTICO</t>
  </si>
  <si>
    <t xml:space="preserve"> 88441 </t>
  </si>
  <si>
    <t>JARDINEIRO COM ENCARGOS COMPLEMENTARES</t>
  </si>
  <si>
    <t xml:space="preserve"> 00003324 </t>
  </si>
  <si>
    <t>GRAMA BATATAIS EM PLACAS, SEM PLANTIO</t>
  </si>
  <si>
    <t>ARGAMASSA TRAÇO 1:2:8 (CIMENTO, CAL E AREIA MÉDIA) PARA EMBOÇO/MASSA ÚNICA/ASSENTAMENTO DE ALVENARIA DE VEDAÇÃO, PREPARO MECÂNICO COM BETONEIRA 400 L. AF_06/2014</t>
  </si>
  <si>
    <t>BLOCO CERAMICO DE VEDACAO COM FUROS NA HORIZONTAL, 11,5 X 19 X 19 CM - 4,5 MPA (NBR 15270)</t>
  </si>
  <si>
    <t>PINO DE ACO COM FURO, HASTE = 27 MM (ACAO DIRETA)</t>
  </si>
  <si>
    <t>CENTO</t>
  </si>
  <si>
    <t>TELA DE ACO SOLDADA GALVANIZADA/ZINCADA PARA ALVENARIA, FIO D = *1,20 A 1,70* MM, MALHA 15 X 15 MM, (C X L) *50 X 10,5* CM</t>
  </si>
  <si>
    <t xml:space="preserve"> 88278 </t>
  </si>
  <si>
    <t>MONTADOR DE ESTRUTURA METÁLICA COM ENCARGOS COMPLEMENTARES</t>
  </si>
  <si>
    <t xml:space="preserve"> 00000335 </t>
  </si>
  <si>
    <t>ARAME GALVANIZADO 10 BWG, 3,40 MM (0,0713 KG/M)</t>
  </si>
  <si>
    <t>FORRO DE PVC LISO, BRANCO, REGUA DE 20 CM, ESPESSURA DE 8 MM A 10 MM, COMPRIMENTO 6 M (SEM COLOCACAO)</t>
  </si>
  <si>
    <t xml:space="preserve"> 00040547 </t>
  </si>
  <si>
    <t>PARAFUSO ZINCADO, AUTOBROCANTE, FLANGEADO, 4,2 X 19"</t>
  </si>
  <si>
    <t>PARAFUSO, AUTO ATARRACHANTE, CABECA CHATA, FENDA SIMPLES, 1/4 (6,35 MM) X 25 MM</t>
  </si>
  <si>
    <t xml:space="preserve"> 00039430 </t>
  </si>
  <si>
    <t>PENDURAL OU PRESILHA REGULADORA, EM ACO GALVANIZADO, COM CORPO, MOLA E REBITE, PARA PERFIL TIPO CANALETA DE ESTRUTURA EM FORROS DRYWALL</t>
  </si>
  <si>
    <t>PERFIL CANALETA, FORMATO C, EM ACO ZINCADO, PARA ESTRUTURA FORRO DRYWALL, E = 0,5 MM, *46 X 18* (L X H), COMPRIMENTO 3 M</t>
  </si>
  <si>
    <t xml:space="preserve"> 87377 </t>
  </si>
  <si>
    <t>ARGAMASSA TRAÇO 1:3 (CIMENTO E AREIA GROSSA) PARA CHAPISCO CONVENCIONAL, PREPARO MANUAL. AF_06/2014</t>
  </si>
  <si>
    <t xml:space="preserve"> 87369 </t>
  </si>
  <si>
    <t>ARGAMASSA TRAÇO 1:2:8 (CIMENTO, CAL E AREIA MÉDIA) PARA EMBOÇO/MASSA ÚNICA/ASSENTAMENTO DE ALVENARIA DE VEDAÇÃO, PREPARO MANUAL. AF_06/2014</t>
  </si>
  <si>
    <t xml:space="preserve"> 00037411 </t>
  </si>
  <si>
    <t>TELA DE ACO SOLDADA GALVANIZADA/ZINCADA PARA ALVENARIA, FIO  D = *1,24 MM, MALHA 25 X 25 MM</t>
  </si>
  <si>
    <t xml:space="preserve"> 5855 </t>
  </si>
  <si>
    <t>TRATOR DE ESTEIRAS, POTÊNCIA 347 HP, PESO OPERACIONAL 38,5 T, COM LÂMINA 8,70 M3 - CHP DIURNO. AF_06/2014</t>
  </si>
  <si>
    <t xml:space="preserve"> 5932 </t>
  </si>
  <si>
    <t>MOTONIVELADORA POTÊNCIA BÁSICA LÍQUIDA (PRIMEIRA MARCHA) 125 HP, PESO BRUTO 13032 KG, LARGURA DA LÂMINA DE 3,7 M - CHP DIURNO. AF_06/2014</t>
  </si>
  <si>
    <t xml:space="preserve"> 5944 </t>
  </si>
  <si>
    <t>PÁ CARREGADEIRA SOBRE RODAS, POTÊNCIA 197 HP, CAPACIDADE DA CAÇAMBA 2,5 A 3,5 M3, PESO OPERACIONAL 18338 KG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</si>
  <si>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</si>
  <si>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</si>
  <si>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 xml:space="preserve"> 5857 </t>
  </si>
  <si>
    <t>TRATOR DE ESTEIRAS, POTÊNCIA 347 HP, PESO OPERACIONAL 38,5 T, COM LÂMINA 8,70 M3 - CHI DIURNO. AF_06/2014</t>
  </si>
  <si>
    <t xml:space="preserve"> 5934 </t>
  </si>
  <si>
    <t>MOTONIVELADORA POTÊNCIA BÁSICA LÍQUIDA (PRIMEIRA MARCHA) 125 HP, PESO BRUTO 13032 KG, LARGURA DA LÂMINA DE 3,7 M - CHI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</si>
  <si>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</si>
  <si>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</si>
  <si>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99900.1.948 </t>
  </si>
  <si>
    <t>LONA PRETA</t>
  </si>
  <si>
    <t xml:space="preserve"> 88245 </t>
  </si>
  <si>
    <t>ARMADOR COM ENCARGOS COMPLEMENTARES</t>
  </si>
  <si>
    <t>ARAME RECOZIDO 18 BWG, 1,25 MM (0,01 KG/M)</t>
  </si>
  <si>
    <t>TELA DE ACO SOLDADA NERVURADA CA-60, Q-92, (1,48 KG/M2), DIAMETRO DO FIO = 4,2 MM, LARGURA =  2,45 X 60 M DE COMPRIMENTO, ESPACAMENTO DA MALHA = 15  X 15 CM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</si>
  <si>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</si>
  <si>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</si>
  <si>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</si>
  <si>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</si>
  <si>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00001525 </t>
  </si>
  <si>
    <t>CONCRETO USINADO BOMBEAVEL, CLASSE DE RESISTENCIA C30, COM BRITA 0 E 1, SLUMP = 100 +/- 20 MM, INCLUI SERVICO DE BOMBEAMENTO (NBR 8953)</t>
  </si>
  <si>
    <t xml:space="preserve"> 92960 </t>
  </si>
  <si>
    <t>MÁQUINA EXTRUSORA DE CONCRETO PARA GUIAS E SARJETAS, MOTOR A DIESEL, POTÊNCIA 14 CV - CHP DIURNO. AF_12/2015</t>
  </si>
  <si>
    <t xml:space="preserve"> 92961 </t>
  </si>
  <si>
    <t>MÁQUINA EXTRUSORA DE CONCRETO PARA GUIAS E SARJETAS, MOTOR A DIESEL, POTÊNCIA 14 CV - CHI DIURNO. AF_12/2015</t>
  </si>
  <si>
    <t xml:space="preserve"> 88243 </t>
  </si>
  <si>
    <t>AJUDANTE ESPECIALIZADO COM ENCARGOS COMPLEMENTARES</t>
  </si>
  <si>
    <t xml:space="preserve"> 00000370 </t>
  </si>
  <si>
    <t>AREIA MEDIA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</si>
  <si>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</si>
  <si>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</si>
  <si>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MAO-AJD-015 </t>
  </si>
  <si>
    <t>AJUDANTE DE ELETRICISTA COM ENCARGOS COMPLEMENTARES</t>
  </si>
  <si>
    <t xml:space="preserve"> MAO-OFC-035 </t>
  </si>
  <si>
    <t>ELETRICISTA COM ENCARGOS COMPLEMENTARES</t>
  </si>
  <si>
    <t xml:space="preserve"> 99999.1.964 </t>
  </si>
  <si>
    <t xml:space="preserve"> ALV-TIJ-035 </t>
  </si>
  <si>
    <t>ALVENARIA DE TIJOLO CERÂMICO FURADO E = 20 CM, A REVESTIR</t>
  </si>
  <si>
    <t xml:space="preserve"> AUX-CON-010 </t>
  </si>
  <si>
    <t>CONCRETO MAGRO 1:3:6, PREPARO</t>
  </si>
  <si>
    <t xml:space="preserve"> EST-FOR-005 </t>
  </si>
  <si>
    <t>FORMA E DESFORMA EM TÁBUAS DE PINHO, EXCLUSIVE ESCORAMENTO (3X)</t>
  </si>
  <si>
    <t xml:space="preserve"> FUN-LAS-010 </t>
  </si>
  <si>
    <t>LASTRO DE BRITA 2 OU 3 APILOADO MANUALMENTE</t>
  </si>
  <si>
    <t xml:space="preserve"> REV-REB-010 </t>
  </si>
  <si>
    <t>REBOCO COM ARGAMASSA 1:2:9 CIMENTO, CAL E AREIA COM ADITIVO IMPERMEABILIZANTE</t>
  </si>
  <si>
    <t xml:space="preserve"> TER-API-005 </t>
  </si>
  <si>
    <t>APILOAMENTO DO FUNDO DE VALAS COM SOQUETE</t>
  </si>
  <si>
    <t xml:space="preserve"> TER-ESC-035 </t>
  </si>
  <si>
    <t>ESCAVAÇÃO MANUAL DE VALAS H &lt;= 1,50 M</t>
  </si>
  <si>
    <t xml:space="preserve"> TER-REA-005 </t>
  </si>
  <si>
    <t>REATERRO MANUAL DE VALA</t>
  </si>
  <si>
    <t xml:space="preserve"> TRA-CAÇ-015 </t>
  </si>
  <si>
    <t>TRANSPORTE DE MATERIAL DEMOLIDO EM CAÇAMBA</t>
  </si>
  <si>
    <t xml:space="preserve"> 99999.250.85 </t>
  </si>
  <si>
    <t>TAMPO E ARO ARTICULADOS PARA CAIXA ZB - PASSEIO</t>
  </si>
  <si>
    <t xml:space="preserve"> 88247 </t>
  </si>
  <si>
    <t>AUXILIAR DE ELETRICISTA COM ENCARGOS COMPLEMENTARES</t>
  </si>
  <si>
    <t xml:space="preserve"> 88264 </t>
  </si>
  <si>
    <t xml:space="preserve"> 00011950 </t>
  </si>
  <si>
    <t>BUCHA DE NYLON SEM ABA S6, COM PARAFUSO DE 4,20 X 40 MM EM ACO ZINCADO COM ROSCA SOBERBA, CABECA CHATA E FENDA PHILLIPS</t>
  </si>
  <si>
    <t xml:space="preserve"> 00002580 </t>
  </si>
  <si>
    <t>CONDULETE DE ALUMINIO TIPO X, PARA ELETRODUTO ROSCAVEL DE 3/4", COM TAMPA CEGA</t>
  </si>
  <si>
    <t xml:space="preserve"> 99900.3.1205 </t>
  </si>
  <si>
    <t xml:space="preserve"> 99900.1.34 </t>
  </si>
  <si>
    <t>CONECTOR SPLIT-BOLT 35 MM²</t>
  </si>
  <si>
    <t>CURVA 90 GRAUS DE FERRO GALVANIZADO, COM ROSCA BSP MACHO/FEMEA, DE 3/4"</t>
  </si>
  <si>
    <t xml:space="preserve"> 16973.3.1.1 </t>
  </si>
  <si>
    <t>DUTO EM PEAD PRETO CORRUGADO HELICOIDAL (DIÂMETRO DA SEÇÃO: 1 1/2 ")</t>
  </si>
  <si>
    <t xml:space="preserve"> 09132.1.13 </t>
  </si>
  <si>
    <t>ELETROCALHA PERFURADA GALVANIZADA ELETROLÍTICA CHAPA 14 - 100 X 50 MM</t>
  </si>
  <si>
    <t xml:space="preserve"> 09132.1.25 </t>
  </si>
  <si>
    <t>TAMPA PARA ELETROCALHA GALVANIZADA ELETROLÍTICA CHAPA 14 - 100 MM</t>
  </si>
  <si>
    <t xml:space="preserve"> 95753 </t>
  </si>
  <si>
    <t>LUVA DE EMENDA PARA ELETRODUTO, AÇO GALVANIZADO, DN 20 MM (3/4  ), APARENTE, INSTALADA EM TETO - FORNECIMENTO E INSTALAÇÃO. AF_11/2016_P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</si>
  <si>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</si>
  <si>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</si>
  <si>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00021128 </t>
  </si>
  <si>
    <t>!EM PROCESSO DESATIVACAO! ELETRODUTO EM ACO GALVANIZADO ELETROLITICO, LEVE, DIAMETRO 3/4", PAREDE DE 0,90 MM</t>
  </si>
  <si>
    <t xml:space="preserve"> 95756 </t>
  </si>
  <si>
    <t>LUVA DE EMENDA PARA ELETRODUTO, AÇO GALVANIZADO, DN 40 MM (1 1/2''), APARENTE, INSTALADA EM TETO - FORNECIMENTO E INSTALAÇÃO. AF_11/2016_P</t>
  </si>
  <si>
    <t xml:space="preserve"> 00021130 </t>
  </si>
  <si>
    <t>!EM PROCESSO DESATIVACAO! ELETRODUTO EM ACO GALVANIZADO ELETROLITICO, SEMI-PESADO, DIAMETRO 1 1/2", PAREDE DE 1,20 MM</t>
  </si>
  <si>
    <t xml:space="preserve"> 00034562 </t>
  </si>
  <si>
    <t>ARAME RECOZIDO 16 BWG, 1,60 MM (0,016 KG/M)</t>
  </si>
  <si>
    <t xml:space="preserve"> 00002688 </t>
  </si>
  <si>
    <t>ELETRODUTO PVC FLEXIVEL CORRUGADO, COR AMARELA, DE 25 MM</t>
  </si>
  <si>
    <t xml:space="preserve"> 91946 </t>
  </si>
  <si>
    <t>SUPORTE PARAFUSADO COM PLACA DE ENCAIXE 4" X 2" MÉDIO (1,30 M DO PISO) PARA PONTO ELÉTRICO - FORNECIMENTO E INSTALAÇÃO. AF_12/2015</t>
  </si>
  <si>
    <t xml:space="preserve"> 91954 </t>
  </si>
  <si>
    <t>INTERRUPTOR PARALELO (1 MÓDULO), 10A/250V, SEM SUPORTE E SEM PLACA - FORNECIMENTO E INSTALAÇÃO. AF_12/2015</t>
  </si>
  <si>
    <t xml:space="preserve"> 91960 </t>
  </si>
  <si>
    <t>INTERRUPTOR PARALELO (2 MÓDULOS), 10A/250V, SEM SUPORTE E SEM PLACA - FORNECIMENTO E INSTALAÇÃO. AF_12/2015</t>
  </si>
  <si>
    <t xml:space="preserve"> 91952 </t>
  </si>
  <si>
    <t>INTERRUPTOR SIMPLES (1 MÓDULO), 10A/250V, SEM SUPORTE E SEM PLACA - FORNECIMENTO E INSTALAÇÃO. AF_12/2015</t>
  </si>
  <si>
    <t xml:space="preserve"> 00038194 </t>
  </si>
  <si>
    <t>LAMPADA LED 10 W BIVOLT BRANCA, FORMATO TRADICIONAL (BASE E27)</t>
  </si>
  <si>
    <t xml:space="preserve"> 00012295 </t>
  </si>
  <si>
    <t>SOQUETE DE BAQUELITE BASE E27, PARA LAMPADAS</t>
  </si>
  <si>
    <t>LUMINARIA DE TETO PLAFON/PLAFONIER EM PLASTICO COM BASE E27, POTENCIA MAXIMA 60 W (NAO INCLUI LAMPADA)</t>
  </si>
  <si>
    <t>LUMINARIA LED REFLETOR RETANGULAR BIVOLT, LUZ BRANCA, 50 W</t>
  </si>
  <si>
    <t>LUMINARIA TUBULAR LED LINEAR BIVOLT, LUZ BRANCA, 36 W</t>
  </si>
  <si>
    <t xml:space="preserve"> 16134.3.6.2 </t>
  </si>
  <si>
    <t>PERFILADO EM CHAPA DE AÇO COM TAMPA PERFURADO (LARGURA: 38,00 MM / ALTURA: 38,00 MM)</t>
  </si>
  <si>
    <t xml:space="preserve"> 99900.3.500 </t>
  </si>
  <si>
    <t xml:space="preserve"> 99900.3.344 </t>
  </si>
  <si>
    <t xml:space="preserve"> 00000983 </t>
  </si>
  <si>
    <t>CABO DE COBRE, RIGIDO, CLASSE 2, ISOLACAO EM PVC/A, ANTICHAMA BWF-B, 1 CONDUTOR, 450/750 V, SECAO NOMINAL 1,5 MM2</t>
  </si>
  <si>
    <t xml:space="preserve"> 00021127 </t>
  </si>
  <si>
    <t>FITA ISOLANTE ADESIVA ANTICHAMA, USO ATE 750 V, EM ROLO DE 19 MM X 5 M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</si>
  <si>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</si>
  <si>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</si>
  <si>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</si>
  <si>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</si>
  <si>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</si>
  <si>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</si>
  <si>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00034616 </t>
  </si>
  <si>
    <t>DISJUNTOR TIPO DIN/IEC, BIPOLAR DE 6 ATE 32A</t>
  </si>
  <si>
    <t xml:space="preserve"> 00001571 </t>
  </si>
  <si>
    <t>TERMINAL A COMPRESSAO EM COBRE ESTANHADO PARA CABO 4 MM2, 1 FURO E 1 COMPRESSAO, PARA PARAFUSO DE FIXACAO M5</t>
  </si>
  <si>
    <t xml:space="preserve"> 00034653 </t>
  </si>
  <si>
    <t>DISJUNTOR TIPO DIN/IEC, MONOPOLAR DE 6  ATE  32A</t>
  </si>
  <si>
    <t xml:space="preserve"> 00001570 </t>
  </si>
  <si>
    <t>TERMINAL A COMPRESSAO EM COBRE ESTANHADO PARA CABO 2,5 MM2, 1 FURO E 1 COMPRESSAO, PARA PARAFUSO DE FIXACAO M5</t>
  </si>
  <si>
    <t xml:space="preserve"> 00034709 </t>
  </si>
  <si>
    <t>DISJUNTOR TIPO DIN/IEC, TRIPOLAR DE 10 ATE 50A</t>
  </si>
  <si>
    <t xml:space="preserve"> 00001574 </t>
  </si>
  <si>
    <t>TERMINAL A COMPRESSAO EM COBRE ESTANHADO PARA CABO 10 MM2, 1 FURO E 1 COMPRESSAO, PARA PARAFUSO DE FIXACAO M6</t>
  </si>
  <si>
    <t>DISPOSITIVO DPS CLASSE II, 1 POLO, TENSAO MAXIMA DE 175 V, CORRENTE MAXIMA DE *20* KA (TIPO AC)</t>
  </si>
  <si>
    <t>DISPOSITIVO DR, 2 POLOS, SENSIBILIDADE DE 30 MA, CORRENTE DE 25 A, TIPO AC</t>
  </si>
  <si>
    <t>QUADRO DE DISTRIBUICAO COM BARRAMENTO TRIFASICO, DE SOBREPOR, EM CHAPA DE ACO GALVANIZADO, PARA 24 DISJUNTORES DIN, 100 A</t>
  </si>
  <si>
    <t>QUADRO DE DISTRIBUICAO COM BARRAMENTO TRIFASICO, DE SOBREPOR, EM CHAPA DE ACO GALVANIZADO, PARA 48 DISJUNTORES DIN, 100 A</t>
  </si>
  <si>
    <t xml:space="preserve"> ARM-AÇO-020 </t>
  </si>
  <si>
    <t>CORTE, DOBRA E ARMAÇÃO DE AÇO CA-50/60</t>
  </si>
  <si>
    <t xml:space="preserve"> 00000867 </t>
  </si>
  <si>
    <t>CABO DE COBRE NU 50 MM2 MEIO-DURO</t>
  </si>
  <si>
    <t xml:space="preserve"> 00003378 </t>
  </si>
  <si>
    <t>!EM PROCESSO DE DESATIVACAO! HASTE DE ATERRAMENTO EM ACO COM 3,00 M DE COMPRIMENTO E DN = 3/4", REVESTIDA COM BAIXA CAMADA DE COBRE, SEM CONECTOR</t>
  </si>
  <si>
    <t xml:space="preserve"> 99999.1.915 </t>
  </si>
  <si>
    <t>5.7.1</t>
  </si>
  <si>
    <t>5.7.2</t>
  </si>
  <si>
    <t>5.7.3</t>
  </si>
  <si>
    <t>5.7.4</t>
  </si>
  <si>
    <t>5.7.5</t>
  </si>
  <si>
    <t>5.7.6</t>
  </si>
  <si>
    <t>5.7.7</t>
  </si>
  <si>
    <t>CODIGO</t>
  </si>
  <si>
    <t>3.5</t>
  </si>
  <si>
    <t>UM</t>
  </si>
  <si>
    <t xml:space="preserve">INSTALAÇÃO ELÉTRICA </t>
  </si>
  <si>
    <t xml:space="preserve">1.1 </t>
  </si>
  <si>
    <t xml:space="preserve">3.1 </t>
  </si>
  <si>
    <t xml:space="preserve"> 3.2 </t>
  </si>
  <si>
    <t xml:space="preserve"> 3.3 </t>
  </si>
  <si>
    <t xml:space="preserve"> 5.5.1</t>
  </si>
  <si>
    <t xml:space="preserve"> 5.7.1 </t>
  </si>
  <si>
    <t xml:space="preserve"> 5.7.2 </t>
  </si>
  <si>
    <t xml:space="preserve"> 5.7.3 </t>
  </si>
  <si>
    <t xml:space="preserve"> 5.7.4 </t>
  </si>
  <si>
    <t xml:space="preserve"> 5.7.5 </t>
  </si>
  <si>
    <t xml:space="preserve"> 5.7.7 </t>
  </si>
  <si>
    <t>LUMINARIA TUBULAR LED LINEAR BIVOLT, LUZ BRANCA, 18 W</t>
  </si>
  <si>
    <t>ORC-ELET-3</t>
  </si>
  <si>
    <t>ORC-ELET-1</t>
  </si>
  <si>
    <t>COMP-ELE-1</t>
  </si>
  <si>
    <t>COMP-ELE-2</t>
  </si>
  <si>
    <t>COMP-ELE-3</t>
  </si>
  <si>
    <t>COMP-ELE-4</t>
  </si>
  <si>
    <t>Leon Cândido de Oliveira</t>
  </si>
  <si>
    <t>_____________________________________________________</t>
  </si>
  <si>
    <t>MEDIA DOS ORÇAMENTOS</t>
  </si>
  <si>
    <t>LOJAS AMERICANAS</t>
  </si>
  <si>
    <t>orçamento 12</t>
  </si>
  <si>
    <t>orçamento 11</t>
  </si>
  <si>
    <t>ACQUAFORT</t>
  </si>
  <si>
    <t>orçamento 10</t>
  </si>
  <si>
    <t>PREÇO POR UNID</t>
  </si>
  <si>
    <t>PESQUISADO EM:</t>
  </si>
  <si>
    <t>Orçam.</t>
  </si>
  <si>
    <t>ORC-ELET-4</t>
  </si>
  <si>
    <t>MAGAZINE LUIZA</t>
  </si>
  <si>
    <t>orçamento 9</t>
  </si>
  <si>
    <t>EXTRA</t>
  </si>
  <si>
    <t>orçamento 8</t>
  </si>
  <si>
    <t>orçamento 7</t>
  </si>
  <si>
    <t>1.17</t>
  </si>
  <si>
    <t>orçamento 6</t>
  </si>
  <si>
    <t>CLARON ILUMINAÇÃO</t>
  </si>
  <si>
    <t>orçamento 5</t>
  </si>
  <si>
    <t>ELETROTRASTRO</t>
  </si>
  <si>
    <t>orçamento 4</t>
  </si>
  <si>
    <t>1.19</t>
  </si>
  <si>
    <t>ORC-ELET-2</t>
  </si>
  <si>
    <t>DLIGHT</t>
  </si>
  <si>
    <t>orçamento 3</t>
  </si>
  <si>
    <t>SUSTENTALED</t>
  </si>
  <si>
    <t>orçamento 2</t>
  </si>
  <si>
    <t>orçamento 1</t>
  </si>
  <si>
    <t>PREÇO POR UNIDADE</t>
  </si>
  <si>
    <t>1.18</t>
  </si>
  <si>
    <t xml:space="preserve">ORÇAMENTOS </t>
  </si>
  <si>
    <t>COMP-ELE-5</t>
  </si>
  <si>
    <t>COMP-ELE-6</t>
  </si>
  <si>
    <t xml:space="preserve"> ORC-ELET-4</t>
  </si>
  <si>
    <t>COMP-ELE-7</t>
  </si>
  <si>
    <t>COMP-ELE-8</t>
  </si>
  <si>
    <t xml:space="preserve"> COMP-ELE-8</t>
  </si>
  <si>
    <t>COMP-ELE-9</t>
  </si>
  <si>
    <t>COMP-ELE-10</t>
  </si>
  <si>
    <t>REVESTIMENTO COM AZULEJO BRANCO (20X20CM), JUNTA A PRUMO, ASSENTAMENTO COM ARGAMASSA INDUSTRIALIZADA, INCLUSIVE REJUNTAMENTO</t>
  </si>
  <si>
    <t>REV-AZU-011</t>
  </si>
  <si>
    <t xml:space="preserve"> 5.7.6</t>
  </si>
  <si>
    <t>ARGAMASSA COLANTE (TIPO: ACI)</t>
  </si>
  <si>
    <t>kg</t>
  </si>
  <si>
    <t>AZULEJO ESMALTADO LISO (COMPRIMENTO: 20CM/LARGURA:20CM)</t>
  </si>
  <si>
    <t>MATED-11415</t>
  </si>
  <si>
    <t>MATED-12351</t>
  </si>
  <si>
    <t>m2</t>
  </si>
  <si>
    <t>PLICAÇÃO DE REJUNTE CIMENTÍCIO COLORIDO INDUSTRIALIZADO PARA
REVESTIMENTOS DE PAREDE/PISO COM JUNTAS DE ATÉ 3MM DE ESPESSURA</t>
  </si>
  <si>
    <t>ED-50718</t>
  </si>
  <si>
    <t>AZULEJISTA COM ENCARGOS COMPLEMENTARES</t>
  </si>
  <si>
    <t xml:space="preserve"> ED-50369</t>
  </si>
  <si>
    <t>MOBILIZAÇÃO E DESMOBILIZAÇÃO DE OBRA - PARA OBRAS EXECUTADAS EM CENTROS URBANOS OU PRÓXIMOS DE CENTROS URBANOS</t>
  </si>
  <si>
    <t>MOB-002</t>
  </si>
  <si>
    <t>0,50%</t>
  </si>
  <si>
    <t>SARRAFO DE MADEIRA NAO APARELHADA *2,5 X 7* CM, MACARANDUBA, ANGELIM OU EQUIVALENTE DA REGIAO</t>
  </si>
  <si>
    <t>PECA DE MADEIRA NATIVA / REGIONAL 7,5 X 7,5CM (3X3) NAO APARELHADA (P/FORMA)</t>
  </si>
  <si>
    <t>PLACA DE OBRA (PARA CONSTRUCAO CIVIL) EM CHAPA GALVANIZADA *N. 22*, DE *2,0 X 1,125* M</t>
  </si>
  <si>
    <t>PREGO DE ACO POLIDO COM CABECA 18 X 30 (2 3/4 X 10)</t>
  </si>
  <si>
    <t>CARPINTEIRO DE FORMAS COM ENCARGOS COMPLEMENTARES</t>
  </si>
  <si>
    <t>CONCRETO MAGRO PARA LASTRO, TRAÇO 1:4,5:4,5 (CIMENTO/ AREIA MÉDIA/ BRITA 1)  - PREPARO MECÂNICO COM BETONEIRA 400 L. AF_07/2016</t>
  </si>
  <si>
    <t>PESQUISA DE MERCADO - SINDUSCOM - RS</t>
  </si>
  <si>
    <t>PUXADOR CENTRAL CROMADO PARA JANELA DE CORRER, FORNECIMENTO E INSTALAÇÃO (2 UNIDADES)</t>
  </si>
  <si>
    <t>PUXADOR CENTRAL CROMADO PARA JANELA DE CORRER</t>
  </si>
  <si>
    <t>PM</t>
  </si>
  <si>
    <t>PARAFUSO DE ACO ZINCADO COM ROSCA SOBERBA, CABECA CHATA E FENDA SIMPLES, DIAMETRO 2,5 MM, COMPRIMENTO * 9,5 * MM</t>
  </si>
  <si>
    <t>CHUVEIRO LAVA-OLHOS, FORNECIMENTO E INSTALAÇÃO</t>
  </si>
  <si>
    <t>CHUVEIRO LAVA-OLHOS MANUAL EM FERRO GALVANIZADO</t>
  </si>
  <si>
    <t>P9824</t>
  </si>
  <si>
    <t>PCMAT - SINDUSCOM DE BELO HORIZONTE/MG</t>
  </si>
  <si>
    <t>PCMSO - SINDUSCOM DE BELO HORIZONTE/MG</t>
  </si>
  <si>
    <t>KIT DE PUXADOR CENTRAL CROMADO PARA JANELA DE CORRER, FORNECIMENTO E INSTALAÇÃO (PAR)</t>
  </si>
  <si>
    <t>74209/001</t>
  </si>
  <si>
    <t>TOTAL</t>
  </si>
  <si>
    <t>MÊS UM</t>
  </si>
  <si>
    <t>MÊS DOIS</t>
  </si>
  <si>
    <t>MÊS TRÊS</t>
  </si>
  <si>
    <t>MÊS QUATRO</t>
  </si>
  <si>
    <t>VALOR</t>
  </si>
  <si>
    <t>1.0</t>
  </si>
  <si>
    <t>2.0</t>
  </si>
  <si>
    <t>3.0</t>
  </si>
  <si>
    <t>4.0</t>
  </si>
  <si>
    <t>5.0</t>
  </si>
  <si>
    <t>6.0</t>
  </si>
  <si>
    <t>7.0</t>
  </si>
  <si>
    <t>(R$) SIMPLES</t>
  </si>
  <si>
    <t>(%) SIMPLES</t>
  </si>
  <si>
    <t>(R$) ACUMULADO</t>
  </si>
  <si>
    <t>(%) ACUMULADO</t>
  </si>
  <si>
    <t>CABO DE COBRE FLEXÍVEL ISOLADO, 25 MM², ANTI-CHAMA 0,6/1,0 KV, PARA DISTRIBUIÇÃO - FORNECIMENTO E INSTALAÇÃO. AF_12/2015</t>
  </si>
  <si>
    <t>DISJUNTOR TIPO DIN/IEC, TRIPOLAR DE 80A - FORNECIMENTO E INSTALAÇÃO</t>
  </si>
  <si>
    <t>DISJUNTOR TIPO DIN/IEC, TRIPOLAR DE 80A</t>
  </si>
  <si>
    <t>VIEWTECH</t>
  </si>
  <si>
    <t>CABO DE COBRE, FLEXIVEL, CLASSE 4 OU 5, ISOLACAO EM PVC/A, ANTICHAMA BWF-B, COBERTURA PVC-ST1, ANTICHAMA BWF-B, 1 CONDUTOR, 0,6/1 KV, SECAO NOMINAL 25 MM2</t>
  </si>
  <si>
    <t>DISJUNTOR TIPO DIN/IEC, TRIPOLAR 80A CURVA C</t>
  </si>
  <si>
    <t>TERMINAL A COMPRESSAO EM COBRE ESTANHADO PARA CABO 25 MM2, 1 FURO E 1 COMPRESSAO, PARA PARAFUSO DE FIXACAO M8</t>
  </si>
  <si>
    <t>FORMA E DESFORMA DE TÁBUA E SARRAFO, REAPROVEITAMENTO (3X) (FUNDAÇÃO)</t>
  </si>
  <si>
    <t>FORNECIMENTO DE CONCRETO NÃO ESTRUTURAL, PREPARADO EM OBRA COM BETONEIRA, COM FCK 15 MPA, INCLUSIVE LANÇAMENTO, ADENSAMENTO E ACABAMENTO (FUNDAÇÃO)</t>
  </si>
  <si>
    <t>FUN-FOR-005</t>
  </si>
  <si>
    <t>FUN-CON-035</t>
  </si>
  <si>
    <t xml:space="preserve"> MODELO PLANILHA DE ENCARGOS SOCIAIS SOBRE A MÃO DE OBRA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</si>
  <si>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</si>
  <si>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</si>
  <si>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</si>
  <si>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</si>
  <si>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</si>
  <si>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</si>
  <si>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</si>
  <si>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</si>
  <si>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</si>
  <si>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</si>
  <si>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</si>
  <si>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</si>
  <si>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</si>
  <si>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</si>
  <si>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</si>
  <si>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</si>
  <si>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</si>
  <si>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</si>
  <si>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</si>
  <si>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</si>
  <si>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</si>
  <si>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A</t>
  </si>
  <si>
    <t xml:space="preserve">TOTAL </t>
  </si>
  <si>
    <t>GRUPO B</t>
  </si>
  <si>
    <t>B1</t>
  </si>
  <si>
    <t>Repouso Semanal Remunerado</t>
  </si>
  <si>
    <t>B2</t>
  </si>
  <si>
    <t>Feriados</t>
  </si>
  <si>
    <t>B3</t>
  </si>
  <si>
    <t>Auxilio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</si>
  <si>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</si>
  <si>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</si>
  <si>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</si>
  <si>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</si>
  <si>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</si>
  <si>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</si>
  <si>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</si>
  <si>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chuvas</t>
  </si>
  <si>
    <t>B8</t>
  </si>
  <si>
    <t>Auxílio Acidente Trabalho</t>
  </si>
  <si>
    <t>B9</t>
  </si>
  <si>
    <t>Férias Gozadas</t>
  </si>
  <si>
    <t>B10</t>
  </si>
  <si>
    <t>Salário Maternidade</t>
  </si>
  <si>
    <t>B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</si>
  <si>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</si>
  <si>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</si>
  <si>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</si>
  <si>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</si>
  <si>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</si>
  <si>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</si>
  <si>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</si>
  <si>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</si>
  <si>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</si>
  <si>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</si>
  <si>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</si>
  <si>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</si>
  <si>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</si>
  <si>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</si>
  <si>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</si>
  <si>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</si>
  <si>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Reicidência de Grupo A sobre Aviso Prévio Trabalhado e Reincidência do FGTS sobre Aviso Prévio Indenizado</t>
  </si>
  <si>
    <t>D</t>
  </si>
  <si>
    <t>TOTAL (A+B+C+D)</t>
  </si>
  <si>
    <t>Grupo</t>
  </si>
  <si>
    <t>Despesas indiretas</t>
  </si>
  <si>
    <t>A.1</t>
  </si>
  <si>
    <t>Administração central</t>
  </si>
  <si>
    <t>A.2</t>
  </si>
  <si>
    <t>Garantia e Seguro Contratual</t>
  </si>
  <si>
    <t>A.3</t>
  </si>
  <si>
    <t>Seguro de Risco de Engenharia</t>
  </si>
  <si>
    <t>A.4</t>
  </si>
  <si>
    <t>Outros</t>
  </si>
  <si>
    <t>Total do grupo A</t>
  </si>
  <si>
    <t>Bonificação</t>
  </si>
  <si>
    <t>B.1</t>
  </si>
  <si>
    <t>Lucro</t>
  </si>
  <si>
    <t>Total do grupo B</t>
  </si>
  <si>
    <t>Impostos</t>
  </si>
  <si>
    <t>C.1</t>
  </si>
  <si>
    <t>PIS</t>
  </si>
  <si>
    <t>C.2</t>
  </si>
  <si>
    <t>COFINS</t>
  </si>
  <si>
    <t>C.3</t>
  </si>
  <si>
    <t>C.4</t>
  </si>
  <si>
    <t>CPRB (Contribuição Previdenciária sobre Renda Bruta)</t>
  </si>
  <si>
    <t>Total do grupo C</t>
  </si>
  <si>
    <t>Despesas Financeiras (F)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</si>
  <si>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</si>
  <si>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</si>
  <si>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  <family val="2"/>
      </rPr>
      <t>(1+A) x (1+F) x (1+B) x (1+R)</t>
    </r>
    <r>
      <rPr>
        <sz val="12"/>
        <rFont val="Arial"/>
        <family val="2"/>
      </rPr>
      <t xml:space="preserve">  - 1  </t>
    </r>
  </si>
  <si>
    <t>(1- I)</t>
  </si>
  <si>
    <t>Notas:</t>
  </si>
  <si>
    <t>1) Alíquota de ISS é determinado pela "Relação de Serviços" do município onde se prestará o serviço conforme art. 1º e art. 8º da Lei Complementar nº 116/2001.</t>
  </si>
  <si>
    <t>2) Alíquota máxima de PIS é de até 1,65% conforme Lei nº 10.637/02 em consonância com o Regime de Tributação da Empresa.</t>
  </si>
  <si>
    <t>3)  A alíquota máxima de COFINS é de 3% conforme inciso XX do art. 10 da Lei nº10.833/03.</t>
  </si>
  <si>
    <t>adequações no prédio do Centro de Pesquisas em Ciências Agrárias (CPCA)</t>
  </si>
  <si>
    <t>UNIVERSIDADE FEDERAL DOS VALES DO JEQUITINHONHA E MUCURI
CAMPUS PRESIDENTE JUSCELINO KUBITSCHEK - DIAMANTINA - MG
ADEQUAÇÕES NO PRÉDIO DO CENTRO DE PESQUISAS AGRÁRIAS (CPCA) - FINEP EM COUTO MAGALHÃES DE MINAS/MG
PLANILHA ORÇAMENTÁRIA SINTÉTICA DE REFERÊNCIA</t>
  </si>
  <si>
    <t>ADEQUAÇÕES NO PRÉDIO DO CENTRO DE PESQUISAS AGRÁRIAS (CPCA) - FINEP EM COUTO MAGALHÃES DE MINAS/MG</t>
  </si>
  <si>
    <r>
      <t xml:space="preserve">UNIVERSIDADE FEDERAL DOS VALES DO JEQUITINHONHA E MUCURI
CAMPUS PRESIDENTE JUSCELINO KUBITSCHEK - DIAMANTINA - MG
</t>
    </r>
    <r>
      <rPr>
        <b/>
        <sz val="16"/>
        <rFont val="Calibri"/>
        <family val="2"/>
      </rPr>
      <t>ADEQUAÇÕES NO PRÉDIO DO CENTRO DE PESQUISAS AGRÁRIAS (CPCA) - FINEP EM COUTO MAGALHÃES DE MINAS/MG</t>
    </r>
    <r>
      <rPr>
        <b/>
        <sz val="16"/>
        <color indexed="8"/>
        <rFont val="Calibri"/>
        <family val="2"/>
      </rPr>
      <t xml:space="preserve">
CRONOGRAMA FÍSICO-FINANCEIRO DE REFERÊNCIA</t>
    </r>
  </si>
  <si>
    <t>UNIVERSIDADE FEDERAL DOS VALES DO JEQUITINHONHA E MUCURI
CAMPUS PRESIDENTE JUSCELINO KUBITSCHEK - DIAMANTINA - MG
ADEQUAÇÕES NO PRÉDIO DO CENTRO DE PESQUISAS AGRÁRIAS (CPCA) - FINEP EM COUTO MAGALHÃES DE MINAS/MG
BONIFICAÇÕES E DESPESAS INDIRETAS - BDI DE REFERÊNCIA</t>
  </si>
  <si>
    <t>ISS (Prefeitura de Couto de Magalhães de Minas)*</t>
  </si>
  <si>
    <t>BDI (28,29%)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</si>
</sst>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&quot;R$&quot;\ #,##0.00"/>
    <numFmt numFmtId="166" formatCode="&quot;R$&quot;\ #,##0.000"/>
    <numFmt numFmtId="167" formatCode="_(* #,##0.00_);_(* \(#,##0.00\);_(* &quot;-&quot;??_);_(@_)"/>
    <numFmt numFmtId="168" formatCode="_(* #,##0.00_);_(* \(#,##0.00\);_(* \-??_);_(@_)"/>
    <numFmt numFmtId="169" formatCode="_ * #,##0.00_ ;_ * \-#,##0.00_ ;_ * &quot;-&quot;??_ ;_ @_ "/>
    <numFmt numFmtId="170" formatCode="#,##0.00\ ;\-#,##0.00\ ;&quot; -&quot;#\ ;@\ "/>
    <numFmt numFmtId="171" formatCode="0.000%"/>
  </numFmts>
  <fonts count="4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Calibri"/>
      <family val="2"/>
      <scheme val="minor"/>
    </font>
    <font>
      <b/>
      <sz val="13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2"/>
      <color rgb="FF000000"/>
      <name val="Verdana"/>
      <family val="2"/>
    </font>
    <font>
      <sz val="10"/>
      <name val="Times New Roman"/>
      <family val="1"/>
      <charset val="1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Arial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indexed="8"/>
      <name val="Calibri"/>
      <family val="2"/>
    </font>
    <font>
      <i/>
      <sz val="11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b/>
      <sz val="12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</font>
    <font>
      <u/>
      <sz val="12"/>
      <name val="Arial"/>
      <family val="2"/>
    </font>
    <font>
      <sz val="12"/>
      <name val="Arial"/>
      <family val="2"/>
    </font>
    <font>
      <b/>
      <sz val="9"/>
      <name val="Calibri"/>
      <family val="2"/>
    </font>
    <font>
      <b/>
      <sz val="8"/>
      <name val="Calibri"/>
      <family val="2"/>
    </font>
    <font>
      <sz val="9.5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7F3D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indexed="55"/>
        <bgColor indexed="23"/>
      </patternFill>
    </fill>
  </fills>
  <borders count="8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8">
    <xf numFmtId="0" fontId="0" fillId="0" borderId="0"/>
    <xf numFmtId="43" fontId="10" fillId="0" borderId="0" applyFont="0" applyFill="0" applyBorder="0" applyAlignment="0" applyProtection="0"/>
    <xf numFmtId="167" fontId="11" fillId="0" borderId="0" applyFill="0" applyBorder="0" applyAlignment="0" applyProtection="0"/>
    <xf numFmtId="0" fontId="12" fillId="0" borderId="0"/>
    <xf numFmtId="44" fontId="10" fillId="0" borderId="0" applyFont="0" applyFill="0" applyBorder="0" applyAlignment="0" applyProtection="0"/>
    <xf numFmtId="0" fontId="4" fillId="0" borderId="0"/>
    <xf numFmtId="9" fontId="10" fillId="0" borderId="0" applyFont="0" applyFill="0" applyBorder="0" applyAlignment="0" applyProtection="0"/>
    <xf numFmtId="0" fontId="4" fillId="0" borderId="0"/>
    <xf numFmtId="0" fontId="17" fillId="0" borderId="0"/>
    <xf numFmtId="9" fontId="4" fillId="0" borderId="0" applyFont="0" applyFill="0" applyBorder="0" applyAlignment="0" applyProtection="0"/>
    <xf numFmtId="167" fontId="11" fillId="0" borderId="0" applyFill="0" applyBorder="0" applyAlignment="0" applyProtection="0"/>
    <xf numFmtId="167" fontId="11" fillId="0" borderId="0" applyFont="0" applyFill="0" applyBorder="0" applyAlignment="0" applyProtection="0"/>
    <xf numFmtId="168" fontId="18" fillId="0" borderId="0"/>
    <xf numFmtId="16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" fillId="0" borderId="0"/>
    <xf numFmtId="9" fontId="19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9" fontId="19" fillId="0" borderId="0"/>
  </cellStyleXfs>
  <cellXfs count="446">
    <xf numFmtId="0" fontId="0" fillId="0" borderId="0" xfId="0"/>
    <xf numFmtId="165" fontId="9" fillId="7" borderId="3" xfId="1" applyNumberFormat="1" applyFont="1" applyFill="1" applyBorder="1" applyAlignment="1" applyProtection="1">
      <alignment horizontal="center" vertical="center"/>
    </xf>
    <xf numFmtId="165" fontId="8" fillId="0" borderId="6" xfId="2" applyNumberFormat="1" applyFont="1" applyBorder="1" applyAlignment="1">
      <alignment horizontal="center" vertical="center"/>
    </xf>
    <xf numFmtId="0" fontId="8" fillId="0" borderId="5" xfId="3" applyNumberFormat="1" applyFont="1" applyFill="1" applyBorder="1" applyAlignment="1" applyProtection="1">
      <alignment horizontal="center" vertical="center" shrinkToFit="1"/>
    </xf>
    <xf numFmtId="0" fontId="7" fillId="0" borderId="0" xfId="5" applyFont="1"/>
    <xf numFmtId="0" fontId="7" fillId="0" borderId="0" xfId="5" applyFont="1" applyAlignment="1">
      <alignment horizontal="center" vertical="center"/>
    </xf>
    <xf numFmtId="4" fontId="6" fillId="6" borderId="3" xfId="5" applyNumberFormat="1" applyFont="1" applyFill="1" applyBorder="1" applyAlignment="1" applyProtection="1">
      <alignment horizontal="center" vertical="center"/>
    </xf>
    <xf numFmtId="4" fontId="6" fillId="6" borderId="3" xfId="5" applyNumberFormat="1" applyFont="1" applyFill="1" applyBorder="1" applyAlignment="1" applyProtection="1">
      <alignment horizontal="center" vertical="center" wrapText="1"/>
    </xf>
    <xf numFmtId="4" fontId="6" fillId="6" borderId="3" xfId="5" applyNumberFormat="1" applyFont="1" applyFill="1" applyBorder="1" applyAlignment="1" applyProtection="1">
      <alignment horizontal="left" vertical="center" wrapText="1"/>
    </xf>
    <xf numFmtId="4" fontId="6" fillId="6" borderId="7" xfId="1" applyNumberFormat="1" applyFont="1" applyFill="1" applyBorder="1" applyAlignment="1" applyProtection="1">
      <alignment horizontal="center" vertical="center"/>
    </xf>
    <xf numFmtId="165" fontId="6" fillId="6" borderId="7" xfId="5" applyNumberFormat="1" applyFont="1" applyFill="1" applyBorder="1" applyAlignment="1" applyProtection="1">
      <alignment horizontal="center" vertical="center" wrapText="1"/>
    </xf>
    <xf numFmtId="1" fontId="6" fillId="6" borderId="3" xfId="5" applyNumberFormat="1" applyFont="1" applyFill="1" applyBorder="1" applyAlignment="1" applyProtection="1">
      <alignment horizontal="center" vertical="center"/>
    </xf>
    <xf numFmtId="1" fontId="6" fillId="6" borderId="3" xfId="5" applyNumberFormat="1" applyFont="1" applyFill="1" applyBorder="1" applyAlignment="1" applyProtection="1">
      <alignment horizontal="left" vertical="center" wrapText="1"/>
    </xf>
    <xf numFmtId="165" fontId="6" fillId="6" borderId="3" xfId="5" applyNumberFormat="1" applyFont="1" applyFill="1" applyBorder="1" applyAlignment="1" applyProtection="1">
      <alignment horizontal="left" vertical="center" wrapText="1"/>
    </xf>
    <xf numFmtId="1" fontId="8" fillId="7" borderId="3" xfId="5" applyNumberFormat="1" applyFont="1" applyFill="1" applyBorder="1" applyAlignment="1" applyProtection="1">
      <alignment horizontal="center" vertical="center"/>
    </xf>
    <xf numFmtId="1" fontId="8" fillId="7" borderId="3" xfId="5" applyNumberFormat="1" applyFont="1" applyFill="1" applyBorder="1" applyAlignment="1" applyProtection="1">
      <alignment horizontal="center" vertical="center" wrapText="1"/>
    </xf>
    <xf numFmtId="1" fontId="8" fillId="7" borderId="3" xfId="5" applyNumberFormat="1" applyFont="1" applyFill="1" applyBorder="1" applyAlignment="1" applyProtection="1">
      <alignment horizontal="left" vertical="center" wrapText="1"/>
    </xf>
    <xf numFmtId="0" fontId="8" fillId="0" borderId="3" xfId="3" applyNumberFormat="1" applyFont="1" applyFill="1" applyBorder="1" applyAlignment="1" applyProtection="1">
      <alignment horizontal="center" vertical="center" shrinkToFit="1"/>
    </xf>
    <xf numFmtId="10" fontId="9" fillId="0" borderId="0" xfId="6" applyNumberFormat="1" applyFont="1" applyBorder="1" applyAlignment="1">
      <alignment horizontal="center" vertical="center"/>
    </xf>
    <xf numFmtId="165" fontId="8" fillId="7" borderId="3" xfId="6" applyNumberFormat="1" applyFont="1" applyFill="1" applyBorder="1" applyAlignment="1">
      <alignment horizontal="center" vertical="center"/>
    </xf>
    <xf numFmtId="165" fontId="13" fillId="6" borderId="7" xfId="1" applyNumberFormat="1" applyFont="1" applyFill="1" applyBorder="1" applyAlignment="1" applyProtection="1">
      <alignment horizontal="right" vertical="center" shrinkToFit="1"/>
    </xf>
    <xf numFmtId="1" fontId="8" fillId="7" borderId="4" xfId="5" applyNumberFormat="1" applyFont="1" applyFill="1" applyBorder="1" applyAlignment="1" applyProtection="1">
      <alignment horizontal="center" vertical="center"/>
    </xf>
    <xf numFmtId="1" fontId="8" fillId="7" borderId="5" xfId="5" applyNumberFormat="1" applyFont="1" applyFill="1" applyBorder="1" applyAlignment="1" applyProtection="1">
      <alignment horizontal="center" vertical="center" wrapText="1"/>
    </xf>
    <xf numFmtId="1" fontId="8" fillId="7" borderId="5" xfId="5" applyNumberFormat="1" applyFont="1" applyFill="1" applyBorder="1" applyAlignment="1" applyProtection="1">
      <alignment horizontal="left" vertical="center" wrapText="1"/>
    </xf>
    <xf numFmtId="4" fontId="9" fillId="0" borderId="5" xfId="5" applyNumberFormat="1" applyFont="1" applyBorder="1" applyAlignment="1">
      <alignment horizontal="center" vertical="center"/>
    </xf>
    <xf numFmtId="165" fontId="8" fillId="7" borderId="5" xfId="1" applyNumberFormat="1" applyFont="1" applyFill="1" applyBorder="1" applyAlignment="1">
      <alignment horizontal="center" vertical="center"/>
    </xf>
    <xf numFmtId="165" fontId="8" fillId="0" borderId="6" xfId="1" applyNumberFormat="1" applyFont="1" applyFill="1" applyBorder="1" applyAlignment="1" applyProtection="1">
      <alignment horizontal="right" vertical="center" shrinkToFit="1"/>
    </xf>
    <xf numFmtId="1" fontId="6" fillId="6" borderId="8" xfId="5" applyNumberFormat="1" applyFont="1" applyFill="1" applyBorder="1" applyAlignment="1" applyProtection="1">
      <alignment horizontal="center" vertical="center"/>
    </xf>
    <xf numFmtId="1" fontId="6" fillId="6" borderId="13" xfId="5" applyNumberFormat="1" applyFont="1" applyFill="1" applyBorder="1" applyAlignment="1" applyProtection="1">
      <alignment vertical="center" wrapText="1"/>
    </xf>
    <xf numFmtId="165" fontId="6" fillId="6" borderId="14" xfId="5" applyNumberFormat="1" applyFont="1" applyFill="1" applyBorder="1" applyAlignment="1" applyProtection="1">
      <alignment vertical="center" wrapText="1"/>
    </xf>
    <xf numFmtId="0" fontId="8" fillId="0" borderId="6" xfId="3" applyNumberFormat="1" applyFont="1" applyFill="1" applyBorder="1" applyAlignment="1" applyProtection="1">
      <alignment horizontal="center" vertical="center" shrinkToFit="1"/>
    </xf>
    <xf numFmtId="4" fontId="9" fillId="0" borderId="3" xfId="5" applyNumberFormat="1" applyFont="1" applyBorder="1" applyAlignment="1">
      <alignment horizontal="center" vertical="center"/>
    </xf>
    <xf numFmtId="165" fontId="8" fillId="7" borderId="6" xfId="1" applyNumberFormat="1" applyFont="1" applyFill="1" applyBorder="1" applyAlignment="1">
      <alignment horizontal="center" vertical="center"/>
    </xf>
    <xf numFmtId="166" fontId="7" fillId="0" borderId="0" xfId="5" applyNumberFormat="1" applyFont="1" applyAlignment="1">
      <alignment horizontal="center" vertical="center"/>
    </xf>
    <xf numFmtId="165" fontId="8" fillId="7" borderId="3" xfId="1" applyNumberFormat="1" applyFont="1" applyFill="1" applyBorder="1" applyAlignment="1">
      <alignment horizontal="center" vertical="center"/>
    </xf>
    <xf numFmtId="165" fontId="6" fillId="6" borderId="3" xfId="5" applyNumberFormat="1" applyFont="1" applyFill="1" applyBorder="1" applyAlignment="1" applyProtection="1">
      <alignment horizontal="right" vertical="center"/>
    </xf>
    <xf numFmtId="44" fontId="13" fillId="7" borderId="4" xfId="4" applyFont="1" applyFill="1" applyBorder="1" applyAlignment="1" applyProtection="1">
      <alignment horizontal="right" vertical="center" wrapText="1"/>
    </xf>
    <xf numFmtId="44" fontId="13" fillId="7" borderId="5" xfId="4" applyFont="1" applyFill="1" applyBorder="1" applyAlignment="1" applyProtection="1">
      <alignment horizontal="right" vertical="center" wrapText="1"/>
    </xf>
    <xf numFmtId="44" fontId="13" fillId="7" borderId="5" xfId="4" applyFont="1" applyFill="1" applyBorder="1" applyAlignment="1" applyProtection="1">
      <alignment horizontal="left" vertical="center" wrapText="1"/>
    </xf>
    <xf numFmtId="165" fontId="6" fillId="7" borderId="6" xfId="5" applyNumberFormat="1" applyFont="1" applyFill="1" applyBorder="1" applyAlignment="1" applyProtection="1">
      <alignment horizontal="right" vertical="center"/>
    </xf>
    <xf numFmtId="0" fontId="7" fillId="7" borderId="0" xfId="5" applyFont="1" applyFill="1"/>
    <xf numFmtId="0" fontId="7" fillId="7" borderId="0" xfId="5" applyFont="1" applyFill="1" applyAlignment="1">
      <alignment horizontal="center" vertical="center"/>
    </xf>
    <xf numFmtId="0" fontId="6" fillId="6" borderId="5" xfId="5" applyNumberFormat="1" applyFont="1" applyFill="1" applyBorder="1" applyAlignment="1" applyProtection="1">
      <alignment vertical="center" wrapText="1"/>
    </xf>
    <xf numFmtId="165" fontId="6" fillId="6" borderId="6" xfId="5" applyNumberFormat="1" applyFont="1" applyFill="1" applyBorder="1" applyAlignment="1" applyProtection="1">
      <alignment vertical="center" wrapText="1"/>
    </xf>
    <xf numFmtId="0" fontId="8" fillId="0" borderId="3" xfId="5" applyFont="1" applyBorder="1" applyAlignment="1">
      <alignment horizontal="center" vertical="center"/>
    </xf>
    <xf numFmtId="1" fontId="9" fillId="7" borderId="3" xfId="5" applyNumberFormat="1" applyFont="1" applyFill="1" applyBorder="1" applyAlignment="1" applyProtection="1">
      <alignment horizontal="center" vertical="center" wrapText="1"/>
    </xf>
    <xf numFmtId="0" fontId="8" fillId="0" borderId="3" xfId="5" applyFont="1" applyBorder="1" applyAlignment="1">
      <alignment horizontal="left" vertical="center"/>
    </xf>
    <xf numFmtId="4" fontId="9" fillId="0" borderId="3" xfId="1" applyNumberFormat="1" applyFont="1" applyFill="1" applyBorder="1" applyAlignment="1" applyProtection="1">
      <alignment horizontal="center" vertical="center"/>
    </xf>
    <xf numFmtId="2" fontId="7" fillId="0" borderId="3" xfId="1" applyNumberFormat="1" applyFont="1" applyBorder="1" applyAlignment="1">
      <alignment horizontal="center" vertical="center"/>
    </xf>
    <xf numFmtId="0" fontId="8" fillId="0" borderId="3" xfId="5" applyFont="1" applyBorder="1" applyAlignment="1">
      <alignment horizontal="left" vertical="center" wrapText="1"/>
    </xf>
    <xf numFmtId="4" fontId="8" fillId="0" borderId="3" xfId="2" applyNumberFormat="1" applyFont="1" applyBorder="1" applyAlignment="1">
      <alignment horizontal="center" vertical="center"/>
    </xf>
    <xf numFmtId="165" fontId="6" fillId="6" borderId="7" xfId="5" applyNumberFormat="1" applyFont="1" applyFill="1" applyBorder="1" applyAlignment="1" applyProtection="1">
      <alignment horizontal="right" vertical="center"/>
    </xf>
    <xf numFmtId="0" fontId="8" fillId="0" borderId="4" xfId="5" applyFont="1" applyBorder="1" applyAlignment="1">
      <alignment horizontal="center" vertical="center"/>
    </xf>
    <xf numFmtId="1" fontId="9" fillId="7" borderId="5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Border="1" applyAlignment="1">
      <alignment horizontal="left" vertical="center" wrapText="1"/>
    </xf>
    <xf numFmtId="0" fontId="8" fillId="0" borderId="5" xfId="5" applyFont="1" applyBorder="1" applyAlignment="1">
      <alignment horizontal="center" vertical="center"/>
    </xf>
    <xf numFmtId="4" fontId="8" fillId="0" borderId="5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0" fontId="6" fillId="6" borderId="13" xfId="5" applyNumberFormat="1" applyFont="1" applyFill="1" applyBorder="1" applyAlignment="1" applyProtection="1">
      <alignment vertical="center" wrapText="1"/>
    </xf>
    <xf numFmtId="0" fontId="6" fillId="6" borderId="12" xfId="5" applyNumberFormat="1" applyFont="1" applyFill="1" applyBorder="1" applyAlignment="1" applyProtection="1">
      <alignment horizontal="left" vertical="center" wrapText="1"/>
    </xf>
    <xf numFmtId="0" fontId="6" fillId="6" borderId="13" xfId="5" applyNumberFormat="1" applyFont="1" applyFill="1" applyBorder="1" applyAlignment="1" applyProtection="1">
      <alignment horizontal="left" vertical="center" wrapText="1"/>
    </xf>
    <xf numFmtId="165" fontId="6" fillId="6" borderId="14" xfId="5" applyNumberFormat="1" applyFont="1" applyFill="1" applyBorder="1" applyAlignment="1" applyProtection="1">
      <alignment horizontal="center" vertical="center" wrapText="1"/>
    </xf>
    <xf numFmtId="0" fontId="8" fillId="0" borderId="0" xfId="5" applyFont="1" applyBorder="1" applyAlignment="1">
      <alignment horizontal="center" vertical="center"/>
    </xf>
    <xf numFmtId="1" fontId="9" fillId="7" borderId="0" xfId="5" applyNumberFormat="1" applyFont="1" applyFill="1" applyBorder="1" applyAlignment="1" applyProtection="1">
      <alignment horizontal="center" vertical="center" wrapText="1"/>
    </xf>
    <xf numFmtId="0" fontId="8" fillId="0" borderId="0" xfId="5" applyFont="1" applyBorder="1" applyAlignment="1">
      <alignment horizontal="left" vertical="center" wrapText="1"/>
    </xf>
    <xf numFmtId="4" fontId="8" fillId="0" borderId="0" xfId="2" applyNumberFormat="1" applyFont="1" applyBorder="1" applyAlignment="1">
      <alignment horizontal="center" vertical="center"/>
    </xf>
    <xf numFmtId="165" fontId="8" fillId="0" borderId="0" xfId="2" applyNumberFormat="1" applyFont="1" applyBorder="1" applyAlignment="1">
      <alignment horizontal="center" vertical="center"/>
    </xf>
    <xf numFmtId="0" fontId="6" fillId="6" borderId="4" xfId="5" applyNumberFormat="1" applyFont="1" applyFill="1" applyBorder="1" applyAlignment="1" applyProtection="1">
      <alignment horizontal="left" vertical="center" wrapText="1"/>
    </xf>
    <xf numFmtId="0" fontId="6" fillId="6" borderId="5" xfId="5" applyNumberFormat="1" applyFont="1" applyFill="1" applyBorder="1" applyAlignment="1" applyProtection="1">
      <alignment horizontal="left" vertical="center" wrapText="1"/>
    </xf>
    <xf numFmtId="165" fontId="6" fillId="6" borderId="6" xfId="5" applyNumberFormat="1" applyFont="1" applyFill="1" applyBorder="1" applyAlignment="1" applyProtection="1">
      <alignment horizontal="center" vertical="center" wrapText="1"/>
    </xf>
    <xf numFmtId="165" fontId="8" fillId="0" borderId="3" xfId="2" applyNumberFormat="1" applyFont="1" applyBorder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1" fontId="9" fillId="7" borderId="10" xfId="5" applyNumberFormat="1" applyFont="1" applyFill="1" applyBorder="1" applyAlignment="1" applyProtection="1">
      <alignment horizontal="center" vertical="center" wrapText="1"/>
    </xf>
    <xf numFmtId="0" fontId="8" fillId="0" borderId="10" xfId="5" applyFont="1" applyBorder="1" applyAlignment="1">
      <alignment horizontal="left" vertical="center" wrapText="1"/>
    </xf>
    <xf numFmtId="0" fontId="8" fillId="0" borderId="10" xfId="5" applyFont="1" applyBorder="1" applyAlignment="1">
      <alignment horizontal="center" vertical="center"/>
    </xf>
    <xf numFmtId="4" fontId="8" fillId="0" borderId="10" xfId="2" applyNumberFormat="1" applyFont="1" applyBorder="1" applyAlignment="1">
      <alignment horizontal="center" vertical="center"/>
    </xf>
    <xf numFmtId="165" fontId="8" fillId="0" borderId="11" xfId="2" applyNumberFormat="1" applyFont="1" applyBorder="1" applyAlignment="1">
      <alignment horizontal="center" vertical="center"/>
    </xf>
    <xf numFmtId="0" fontId="6" fillId="6" borderId="3" xfId="5" applyNumberFormat="1" applyFont="1" applyFill="1" applyBorder="1" applyAlignment="1" applyProtection="1">
      <alignment vertical="center" wrapText="1"/>
    </xf>
    <xf numFmtId="165" fontId="6" fillId="6" borderId="3" xfId="5" applyNumberFormat="1" applyFont="1" applyFill="1" applyBorder="1" applyAlignment="1" applyProtection="1">
      <alignment horizontal="center" vertical="center" wrapText="1"/>
    </xf>
    <xf numFmtId="0" fontId="8" fillId="0" borderId="12" xfId="5" applyFont="1" applyBorder="1" applyAlignment="1">
      <alignment horizontal="center" vertical="center"/>
    </xf>
    <xf numFmtId="1" fontId="9" fillId="7" borderId="13" xfId="5" applyNumberFormat="1" applyFont="1" applyFill="1" applyBorder="1" applyAlignment="1" applyProtection="1">
      <alignment horizontal="center" vertical="center" wrapText="1"/>
    </xf>
    <xf numFmtId="0" fontId="8" fillId="0" borderId="13" xfId="5" applyFont="1" applyBorder="1" applyAlignment="1">
      <alignment horizontal="left" vertical="center" wrapText="1"/>
    </xf>
    <xf numFmtId="0" fontId="8" fillId="0" borderId="13" xfId="5" applyFont="1" applyBorder="1" applyAlignment="1">
      <alignment horizontal="center" vertical="center"/>
    </xf>
    <xf numFmtId="4" fontId="8" fillId="0" borderId="13" xfId="2" applyNumberFormat="1" applyFont="1" applyBorder="1" applyAlignment="1">
      <alignment horizontal="center" vertical="center"/>
    </xf>
    <xf numFmtId="165" fontId="8" fillId="0" borderId="13" xfId="2" applyNumberFormat="1" applyFont="1" applyBorder="1" applyAlignment="1">
      <alignment horizontal="center" vertical="center"/>
    </xf>
    <xf numFmtId="165" fontId="8" fillId="0" borderId="14" xfId="1" applyNumberFormat="1" applyFont="1" applyFill="1" applyBorder="1" applyAlignment="1" applyProtection="1">
      <alignment horizontal="right" vertical="center" shrinkToFit="1"/>
    </xf>
    <xf numFmtId="0" fontId="15" fillId="6" borderId="13" xfId="5" applyNumberFormat="1" applyFont="1" applyFill="1" applyBorder="1" applyAlignment="1" applyProtection="1">
      <alignment vertical="center" wrapText="1"/>
    </xf>
    <xf numFmtId="165" fontId="15" fillId="6" borderId="14" xfId="5" applyNumberFormat="1" applyFont="1" applyFill="1" applyBorder="1" applyAlignment="1" applyProtection="1">
      <alignment vertical="center" wrapText="1"/>
    </xf>
    <xf numFmtId="0" fontId="16" fillId="7" borderId="0" xfId="5" applyFont="1" applyFill="1"/>
    <xf numFmtId="0" fontId="16" fillId="7" borderId="0" xfId="5" applyFont="1" applyFill="1" applyAlignment="1">
      <alignment horizontal="center" vertical="center"/>
    </xf>
    <xf numFmtId="0" fontId="16" fillId="0" borderId="0" xfId="5" applyFont="1" applyAlignment="1">
      <alignment horizontal="center" vertical="center"/>
    </xf>
    <xf numFmtId="10" fontId="7" fillId="0" borderId="0" xfId="6" applyNumberFormat="1" applyFont="1" applyAlignment="1">
      <alignment horizontal="center" vertical="center"/>
    </xf>
    <xf numFmtId="1" fontId="9" fillId="7" borderId="4" xfId="5" applyNumberFormat="1" applyFont="1" applyFill="1" applyBorder="1" applyAlignment="1" applyProtection="1">
      <alignment horizontal="center" vertical="center"/>
    </xf>
    <xf numFmtId="1" fontId="9" fillId="8" borderId="5" xfId="5" applyNumberFormat="1" applyFont="1" applyFill="1" applyBorder="1" applyAlignment="1" applyProtection="1">
      <alignment horizontal="left" vertical="center" wrapText="1"/>
    </xf>
    <xf numFmtId="4" fontId="9" fillId="0" borderId="5" xfId="1" applyNumberFormat="1" applyFont="1" applyFill="1" applyBorder="1" applyAlignment="1" applyProtection="1">
      <alignment horizontal="center" vertical="center"/>
      <protection locked="0"/>
    </xf>
    <xf numFmtId="165" fontId="9" fillId="0" borderId="5" xfId="5" applyNumberFormat="1" applyFont="1" applyFill="1" applyBorder="1" applyAlignment="1" applyProtection="1">
      <alignment horizontal="center" vertical="center"/>
    </xf>
    <xf numFmtId="165" fontId="9" fillId="7" borderId="6" xfId="5" applyNumberFormat="1" applyFont="1" applyFill="1" applyBorder="1" applyAlignment="1" applyProtection="1">
      <alignment vertical="center"/>
    </xf>
    <xf numFmtId="1" fontId="9" fillId="7" borderId="3" xfId="5" applyNumberFormat="1" applyFont="1" applyFill="1" applyBorder="1" applyAlignment="1" applyProtection="1">
      <alignment horizontal="center" vertical="center"/>
    </xf>
    <xf numFmtId="1" fontId="9" fillId="8" borderId="10" xfId="5" applyNumberFormat="1" applyFont="1" applyFill="1" applyBorder="1" applyAlignment="1" applyProtection="1">
      <alignment horizontal="left" vertical="center" wrapText="1"/>
    </xf>
    <xf numFmtId="0" fontId="9" fillId="8" borderId="3" xfId="5" applyNumberFormat="1" applyFont="1" applyFill="1" applyBorder="1" applyAlignment="1" applyProtection="1">
      <alignment horizontal="center" vertical="center"/>
    </xf>
    <xf numFmtId="165" fontId="9" fillId="0" borderId="3" xfId="5" applyNumberFormat="1" applyFont="1" applyFill="1" applyBorder="1" applyAlignment="1" applyProtection="1">
      <alignment horizontal="center" vertical="center"/>
    </xf>
    <xf numFmtId="165" fontId="13" fillId="9" borderId="8" xfId="1" applyNumberFormat="1" applyFont="1" applyFill="1" applyBorder="1" applyAlignment="1" applyProtection="1">
      <alignment horizontal="right" vertical="center"/>
    </xf>
    <xf numFmtId="165" fontId="13" fillId="9" borderId="3" xfId="1" applyNumberFormat="1" applyFont="1" applyFill="1" applyBorder="1" applyAlignment="1" applyProtection="1">
      <alignment horizontal="right" vertical="center"/>
    </xf>
    <xf numFmtId="0" fontId="7" fillId="0" borderId="0" xfId="5" applyFont="1" applyAlignment="1">
      <alignment horizontal="left" vertical="center"/>
    </xf>
    <xf numFmtId="4" fontId="7" fillId="0" borderId="0" xfId="5" applyNumberFormat="1" applyFont="1" applyAlignment="1">
      <alignment horizontal="center"/>
    </xf>
    <xf numFmtId="165" fontId="7" fillId="0" borderId="0" xfId="5" applyNumberFormat="1" applyFont="1" applyAlignment="1">
      <alignment horizontal="center"/>
    </xf>
    <xf numFmtId="165" fontId="7" fillId="0" borderId="0" xfId="5" applyNumberFormat="1" applyFont="1"/>
    <xf numFmtId="165" fontId="8" fillId="0" borderId="3" xfId="5" applyNumberFormat="1" applyFont="1" applyBorder="1" applyAlignment="1">
      <alignment horizontal="center" vertical="center"/>
    </xf>
    <xf numFmtId="165" fontId="6" fillId="6" borderId="13" xfId="5" applyNumberFormat="1" applyFont="1" applyFill="1" applyBorder="1" applyAlignment="1" applyProtection="1">
      <alignment horizontal="center" vertical="center" wrapText="1"/>
    </xf>
    <xf numFmtId="165" fontId="13" fillId="7" borderId="5" xfId="4" applyNumberFormat="1" applyFont="1" applyFill="1" applyBorder="1" applyAlignment="1" applyProtection="1">
      <alignment horizontal="center" vertical="center" wrapText="1"/>
    </xf>
    <xf numFmtId="165" fontId="6" fillId="6" borderId="5" xfId="5" applyNumberFormat="1" applyFont="1" applyFill="1" applyBorder="1" applyAlignment="1" applyProtection="1">
      <alignment horizontal="center" vertical="center" wrapText="1"/>
    </xf>
    <xf numFmtId="165" fontId="15" fillId="6" borderId="13" xfId="5" applyNumberFormat="1" applyFont="1" applyFill="1" applyBorder="1" applyAlignment="1" applyProtection="1">
      <alignment horizontal="center" vertical="center" wrapText="1"/>
    </xf>
    <xf numFmtId="165" fontId="6" fillId="6" borderId="3" xfId="5" applyNumberFormat="1" applyFont="1" applyFill="1" applyBorder="1" applyAlignment="1" applyProtection="1">
      <alignment vertical="center" wrapText="1"/>
    </xf>
    <xf numFmtId="165" fontId="15" fillId="6" borderId="13" xfId="5" applyNumberFormat="1" applyFont="1" applyFill="1" applyBorder="1" applyAlignment="1" applyProtection="1">
      <alignment vertical="center" wrapText="1"/>
    </xf>
    <xf numFmtId="170" fontId="6" fillId="0" borderId="0" xfId="19" applyNumberFormat="1" applyFont="1" applyFill="1" applyBorder="1" applyAlignment="1" applyProtection="1">
      <alignment horizontal="center" vertical="top"/>
      <protection locked="0"/>
    </xf>
    <xf numFmtId="0" fontId="9" fillId="11" borderId="0" xfId="19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center"/>
    </xf>
    <xf numFmtId="165" fontId="8" fillId="0" borderId="6" xfId="5" applyNumberFormat="1" applyFont="1" applyBorder="1" applyAlignment="1">
      <alignment horizontal="center" vertical="center"/>
    </xf>
    <xf numFmtId="165" fontId="8" fillId="7" borderId="14" xfId="5" applyNumberFormat="1" applyFont="1" applyFill="1" applyBorder="1" applyAlignment="1">
      <alignment horizontal="center" vertical="center"/>
    </xf>
    <xf numFmtId="4" fontId="8" fillId="7" borderId="13" xfId="2" applyNumberFormat="1" applyFont="1" applyFill="1" applyBorder="1" applyAlignment="1">
      <alignment horizontal="center" vertical="center"/>
    </xf>
    <xf numFmtId="0" fontId="8" fillId="7" borderId="13" xfId="5" applyFont="1" applyFill="1" applyBorder="1" applyAlignment="1">
      <alignment horizontal="center" vertical="center"/>
    </xf>
    <xf numFmtId="0" fontId="8" fillId="7" borderId="13" xfId="5" applyFont="1" applyFill="1" applyBorder="1" applyAlignment="1">
      <alignment horizontal="left" vertical="center" wrapText="1"/>
    </xf>
    <xf numFmtId="165" fontId="8" fillId="7" borderId="13" xfId="2" applyNumberFormat="1" applyFont="1" applyFill="1" applyBorder="1" applyAlignment="1">
      <alignment horizontal="center" vertical="center"/>
    </xf>
    <xf numFmtId="0" fontId="8" fillId="7" borderId="8" xfId="5" applyFont="1" applyFill="1" applyBorder="1" applyAlignment="1">
      <alignment horizontal="center" vertical="center"/>
    </xf>
    <xf numFmtId="1" fontId="9" fillId="7" borderId="12" xfId="5" applyNumberFormat="1" applyFont="1" applyFill="1" applyBorder="1" applyAlignment="1" applyProtection="1">
      <alignment horizontal="center" vertical="center" wrapText="1"/>
    </xf>
    <xf numFmtId="0" fontId="8" fillId="0" borderId="8" xfId="5" applyFont="1" applyBorder="1" applyAlignment="1">
      <alignment horizontal="center" vertical="center"/>
    </xf>
    <xf numFmtId="2" fontId="7" fillId="7" borderId="0" xfId="5" applyNumberFormat="1" applyFont="1" applyFill="1" applyAlignment="1">
      <alignment horizontal="center" vertical="center"/>
    </xf>
    <xf numFmtId="0" fontId="22" fillId="4" borderId="2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left" vertical="center" wrapText="1"/>
    </xf>
    <xf numFmtId="164" fontId="22" fillId="4" borderId="2" xfId="0" applyNumberFormat="1" applyFont="1" applyFill="1" applyBorder="1" applyAlignment="1">
      <alignment horizontal="center" vertical="center" wrapText="1"/>
    </xf>
    <xf numFmtId="165" fontId="22" fillId="4" borderId="2" xfId="0" applyNumberFormat="1" applyFont="1" applyFill="1" applyBorder="1" applyAlignment="1">
      <alignment horizontal="center" vertical="center" wrapText="1"/>
    </xf>
    <xf numFmtId="49" fontId="22" fillId="4" borderId="2" xfId="0" applyNumberFormat="1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23" fillId="10" borderId="0" xfId="0" applyFont="1" applyFill="1" applyBorder="1" applyAlignment="1">
      <alignment horizontal="center" vertical="center" wrapText="1"/>
    </xf>
    <xf numFmtId="0" fontId="23" fillId="10" borderId="0" xfId="0" applyFont="1" applyFill="1" applyBorder="1" applyAlignment="1">
      <alignment horizontal="left" vertical="center" wrapText="1"/>
    </xf>
    <xf numFmtId="0" fontId="23" fillId="10" borderId="2" xfId="0" applyFont="1" applyFill="1" applyBorder="1" applyAlignment="1">
      <alignment horizontal="center" vertical="center" wrapText="1"/>
    </xf>
    <xf numFmtId="164" fontId="23" fillId="10" borderId="0" xfId="0" applyNumberFormat="1" applyFont="1" applyFill="1" applyBorder="1" applyAlignment="1">
      <alignment horizontal="center" vertical="center" wrapText="1"/>
    </xf>
    <xf numFmtId="165" fontId="23" fillId="10" borderId="0" xfId="0" applyNumberFormat="1" applyFont="1" applyFill="1" applyBorder="1" applyAlignment="1">
      <alignment horizontal="center" vertical="center" wrapText="1"/>
    </xf>
    <xf numFmtId="49" fontId="23" fillId="10" borderId="0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164" fontId="6" fillId="5" borderId="0" xfId="0" applyNumberFormat="1" applyFont="1" applyFill="1" applyAlignment="1">
      <alignment horizontal="center" vertical="center" wrapText="1"/>
    </xf>
    <xf numFmtId="165" fontId="6" fillId="5" borderId="0" xfId="0" applyNumberFormat="1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0" fontId="9" fillId="15" borderId="2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left" vertical="center" wrapText="1"/>
    </xf>
    <xf numFmtId="164" fontId="9" fillId="10" borderId="2" xfId="0" applyNumberFormat="1" applyFont="1" applyFill="1" applyBorder="1" applyAlignment="1">
      <alignment horizontal="center" vertical="center" wrapText="1"/>
    </xf>
    <xf numFmtId="165" fontId="9" fillId="10" borderId="2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left" vertical="center" wrapText="1"/>
    </xf>
    <xf numFmtId="165" fontId="23" fillId="4" borderId="1" xfId="0" applyNumberFormat="1" applyFont="1" applyFill="1" applyBorder="1" applyAlignment="1">
      <alignment horizontal="center" vertical="center" wrapText="1"/>
    </xf>
    <xf numFmtId="165" fontId="9" fillId="1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left" vertical="center" wrapText="1"/>
    </xf>
    <xf numFmtId="164" fontId="9" fillId="7" borderId="0" xfId="0" applyNumberFormat="1" applyFont="1" applyFill="1" applyBorder="1" applyAlignment="1">
      <alignment horizontal="center" vertical="center" wrapText="1"/>
    </xf>
    <xf numFmtId="165" fontId="9" fillId="7" borderId="0" xfId="0" applyNumberFormat="1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left" vertical="center" wrapText="1"/>
    </xf>
    <xf numFmtId="164" fontId="23" fillId="4" borderId="2" xfId="0" applyNumberFormat="1" applyFont="1" applyFill="1" applyBorder="1" applyAlignment="1">
      <alignment horizontal="center" vertical="center" wrapText="1"/>
    </xf>
    <xf numFmtId="165" fontId="23" fillId="4" borderId="2" xfId="0" applyNumberFormat="1" applyFont="1" applyFill="1" applyBorder="1" applyAlignment="1">
      <alignment horizontal="center" vertical="center" wrapText="1"/>
    </xf>
    <xf numFmtId="0" fontId="9" fillId="14" borderId="2" xfId="0" applyFont="1" applyFill="1" applyBorder="1" applyAlignment="1">
      <alignment horizontal="center" vertical="center" wrapText="1"/>
    </xf>
    <xf numFmtId="0" fontId="9" fillId="14" borderId="2" xfId="0" applyFont="1" applyFill="1" applyBorder="1" applyAlignment="1">
      <alignment horizontal="left" vertical="center" wrapText="1"/>
    </xf>
    <xf numFmtId="164" fontId="9" fillId="14" borderId="2" xfId="0" applyNumberFormat="1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165" fontId="6" fillId="5" borderId="2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center" vertical="center"/>
    </xf>
    <xf numFmtId="49" fontId="20" fillId="0" borderId="32" xfId="30" applyNumberFormat="1" applyFont="1" applyBorder="1" applyAlignment="1">
      <alignment horizontal="center"/>
    </xf>
    <xf numFmtId="49" fontId="20" fillId="0" borderId="28" xfId="30" applyNumberFormat="1" applyFont="1" applyBorder="1" applyAlignment="1">
      <alignment horizontal="center"/>
    </xf>
    <xf numFmtId="10" fontId="20" fillId="0" borderId="28" xfId="30" applyNumberFormat="1" applyFont="1" applyBorder="1" applyAlignment="1">
      <alignment horizontal="center"/>
    </xf>
    <xf numFmtId="165" fontId="20" fillId="0" borderId="29" xfId="30" applyNumberFormat="1" applyFont="1" applyBorder="1" applyAlignment="1">
      <alignment horizontal="center" vertical="center"/>
    </xf>
    <xf numFmtId="0" fontId="20" fillId="6" borderId="35" xfId="30" applyFont="1" applyFill="1" applyBorder="1" applyAlignment="1">
      <alignment horizontal="center"/>
    </xf>
    <xf numFmtId="0" fontId="20" fillId="6" borderId="34" xfId="30" applyFont="1" applyFill="1" applyBorder="1" applyAlignment="1">
      <alignment horizontal="center"/>
    </xf>
    <xf numFmtId="0" fontId="20" fillId="8" borderId="28" xfId="30" applyFont="1" applyFill="1" applyBorder="1" applyAlignment="1">
      <alignment horizontal="center"/>
    </xf>
    <xf numFmtId="0" fontId="20" fillId="8" borderId="29" xfId="30" applyFont="1" applyFill="1" applyBorder="1" applyAlignment="1">
      <alignment horizontal="center"/>
    </xf>
    <xf numFmtId="43" fontId="20" fillId="0" borderId="36" xfId="30" applyNumberFormat="1" applyFont="1" applyBorder="1" applyAlignment="1">
      <alignment horizontal="center" vertical="center"/>
    </xf>
    <xf numFmtId="1" fontId="20" fillId="0" borderId="12" xfId="30" applyNumberFormat="1" applyFont="1" applyBorder="1" applyAlignment="1">
      <alignment horizontal="left" vertical="center" wrapText="1"/>
    </xf>
    <xf numFmtId="10" fontId="27" fillId="8" borderId="36" xfId="30" applyNumberFormat="1" applyFont="1" applyFill="1" applyBorder="1" applyAlignment="1">
      <alignment horizontal="center" vertical="center"/>
    </xf>
    <xf numFmtId="165" fontId="27" fillId="0" borderId="22" xfId="32" applyNumberFormat="1" applyFont="1" applyBorder="1" applyAlignment="1">
      <alignment horizontal="center" vertical="center"/>
    </xf>
    <xf numFmtId="10" fontId="27" fillId="6" borderId="14" xfId="31" applyNumberFormat="1" applyFont="1" applyFill="1" applyBorder="1" applyAlignment="1">
      <alignment horizontal="center" vertical="center"/>
    </xf>
    <xf numFmtId="165" fontId="27" fillId="6" borderId="12" xfId="30" applyNumberFormat="1" applyFont="1" applyFill="1" applyBorder="1" applyAlignment="1">
      <alignment horizontal="center" vertical="center"/>
    </xf>
    <xf numFmtId="9" fontId="27" fillId="8" borderId="36" xfId="31" applyFont="1" applyFill="1" applyBorder="1" applyAlignment="1">
      <alignment horizontal="center" vertical="center"/>
    </xf>
    <xf numFmtId="165" fontId="27" fillId="0" borderId="22" xfId="30" applyNumberFormat="1" applyFont="1" applyBorder="1" applyAlignment="1">
      <alignment horizontal="center" vertical="center"/>
    </xf>
    <xf numFmtId="9" fontId="27" fillId="6" borderId="14" xfId="31" applyFont="1" applyFill="1" applyBorder="1" applyAlignment="1">
      <alignment horizontal="center" vertical="center"/>
    </xf>
    <xf numFmtId="10" fontId="27" fillId="8" borderId="36" xfId="31" applyNumberFormat="1" applyFont="1" applyFill="1" applyBorder="1" applyAlignment="1">
      <alignment horizontal="center" vertical="center"/>
    </xf>
    <xf numFmtId="165" fontId="27" fillId="0" borderId="15" xfId="30" applyNumberFormat="1" applyFont="1" applyBorder="1" applyAlignment="1">
      <alignment horizontal="center" vertical="center"/>
    </xf>
    <xf numFmtId="165" fontId="27" fillId="0" borderId="15" xfId="32" applyNumberFormat="1" applyFont="1" applyBorder="1" applyAlignment="1">
      <alignment horizontal="center" vertical="center"/>
    </xf>
    <xf numFmtId="10" fontId="27" fillId="6" borderId="6" xfId="31" applyNumberFormat="1" applyFont="1" applyFill="1" applyBorder="1" applyAlignment="1">
      <alignment horizontal="center" vertical="center"/>
    </xf>
    <xf numFmtId="165" fontId="27" fillId="6" borderId="4" xfId="30" applyNumberFormat="1" applyFont="1" applyFill="1" applyBorder="1" applyAlignment="1">
      <alignment horizontal="center" vertical="center"/>
    </xf>
    <xf numFmtId="10" fontId="27" fillId="8" borderId="27" xfId="31" applyNumberFormat="1" applyFont="1" applyFill="1" applyBorder="1" applyAlignment="1">
      <alignment horizontal="center" vertical="center"/>
    </xf>
    <xf numFmtId="9" fontId="27" fillId="8" borderId="27" xfId="31" applyFont="1" applyFill="1" applyBorder="1" applyAlignment="1">
      <alignment horizontal="center" vertical="center"/>
    </xf>
    <xf numFmtId="9" fontId="27" fillId="6" borderId="6" xfId="31" applyFont="1" applyFill="1" applyBorder="1" applyAlignment="1">
      <alignment horizontal="center" vertical="center"/>
    </xf>
    <xf numFmtId="0" fontId="2" fillId="0" borderId="31" xfId="30" applyFont="1" applyBorder="1" applyAlignment="1"/>
    <xf numFmtId="0" fontId="2" fillId="0" borderId="5" xfId="30" applyFont="1" applyBorder="1" applyAlignment="1"/>
    <xf numFmtId="0" fontId="2" fillId="0" borderId="37" xfId="30" applyFont="1" applyBorder="1" applyAlignment="1"/>
    <xf numFmtId="165" fontId="20" fillId="0" borderId="15" xfId="32" applyNumberFormat="1" applyFont="1" applyBorder="1" applyAlignment="1">
      <alignment horizontal="center" vertical="center"/>
    </xf>
    <xf numFmtId="165" fontId="27" fillId="6" borderId="4" xfId="32" applyNumberFormat="1" applyFont="1" applyFill="1" applyBorder="1" applyAlignment="1">
      <alignment horizontal="center" vertical="center"/>
    </xf>
    <xf numFmtId="10" fontId="20" fillId="8" borderId="15" xfId="6" applyNumberFormat="1" applyFont="1" applyFill="1" applyBorder="1" applyAlignment="1">
      <alignment horizontal="center" vertical="center"/>
    </xf>
    <xf numFmtId="10" fontId="27" fillId="6" borderId="4" xfId="6" applyNumberFormat="1" applyFont="1" applyFill="1" applyBorder="1" applyAlignment="1">
      <alignment horizontal="center"/>
    </xf>
    <xf numFmtId="10" fontId="27" fillId="8" borderId="15" xfId="6" applyNumberFormat="1" applyFont="1" applyFill="1" applyBorder="1" applyAlignment="1">
      <alignment horizontal="center"/>
    </xf>
    <xf numFmtId="165" fontId="27" fillId="0" borderId="15" xfId="32" applyNumberFormat="1" applyFont="1" applyBorder="1" applyAlignment="1">
      <alignment vertical="center"/>
    </xf>
    <xf numFmtId="167" fontId="27" fillId="6" borderId="4" xfId="32" applyFont="1" applyFill="1" applyBorder="1"/>
    <xf numFmtId="167" fontId="27" fillId="8" borderId="15" xfId="32" applyFont="1" applyFill="1" applyBorder="1"/>
    <xf numFmtId="165" fontId="20" fillId="6" borderId="4" xfId="32" applyNumberFormat="1" applyFont="1" applyFill="1" applyBorder="1" applyAlignment="1">
      <alignment horizontal="center" vertical="center"/>
    </xf>
    <xf numFmtId="165" fontId="27" fillId="8" borderId="29" xfId="32" applyNumberFormat="1" applyFont="1" applyFill="1" applyBorder="1" applyAlignment="1">
      <alignment horizontal="center" vertical="center"/>
    </xf>
    <xf numFmtId="10" fontId="20" fillId="6" borderId="34" xfId="32" applyNumberFormat="1" applyFont="1" applyFill="1" applyBorder="1" applyAlignment="1">
      <alignment horizontal="center"/>
    </xf>
    <xf numFmtId="10" fontId="20" fillId="8" borderId="29" xfId="32" applyNumberFormat="1" applyFont="1" applyFill="1" applyBorder="1" applyAlignment="1">
      <alignment horizontal="center"/>
    </xf>
    <xf numFmtId="0" fontId="20" fillId="0" borderId="33" xfId="30" applyFont="1" applyBorder="1" applyAlignment="1">
      <alignment horizontal="left" vertical="center"/>
    </xf>
    <xf numFmtId="0" fontId="20" fillId="0" borderId="34" xfId="30" applyFont="1" applyBorder="1" applyAlignment="1">
      <alignment horizontal="left" vertical="center"/>
    </xf>
    <xf numFmtId="0" fontId="2" fillId="0" borderId="5" xfId="30" applyFont="1" applyBorder="1" applyAlignment="1">
      <alignment horizontal="left" vertical="center"/>
    </xf>
    <xf numFmtId="0" fontId="27" fillId="0" borderId="4" xfId="30" applyFont="1" applyBorder="1" applyAlignment="1">
      <alignment horizontal="left" vertical="center"/>
    </xf>
    <xf numFmtId="0" fontId="27" fillId="0" borderId="34" xfId="30" applyFont="1" applyBorder="1" applyAlignment="1">
      <alignment horizontal="left" vertical="center"/>
    </xf>
    <xf numFmtId="10" fontId="31" fillId="8" borderId="36" xfId="30" applyNumberFormat="1" applyFont="1" applyFill="1" applyBorder="1" applyAlignment="1">
      <alignment horizontal="center" vertical="center"/>
    </xf>
    <xf numFmtId="165" fontId="31" fillId="0" borderId="15" xfId="32" applyNumberFormat="1" applyFont="1" applyBorder="1" applyAlignment="1">
      <alignment horizontal="center" vertical="center"/>
    </xf>
    <xf numFmtId="10" fontId="0" fillId="0" borderId="0" xfId="28" applyNumberFormat="1" applyFont="1" applyAlignment="1">
      <alignment horizontal="center" vertical="center"/>
    </xf>
    <xf numFmtId="171" fontId="0" fillId="0" borderId="0" xfId="28" applyNumberFormat="1" applyFont="1" applyAlignment="1">
      <alignment horizontal="center" vertical="center"/>
    </xf>
    <xf numFmtId="0" fontId="1" fillId="0" borderId="0" xfId="35"/>
    <xf numFmtId="0" fontId="20" fillId="13" borderId="0" xfId="35" applyFont="1" applyFill="1" applyBorder="1" applyAlignment="1"/>
    <xf numFmtId="0" fontId="5" fillId="13" borderId="24" xfId="35" applyFont="1" applyFill="1" applyBorder="1" applyAlignment="1">
      <alignment wrapText="1"/>
    </xf>
    <xf numFmtId="0" fontId="5" fillId="12" borderId="8" xfId="35" applyFont="1" applyFill="1" applyBorder="1" applyAlignment="1">
      <alignment horizontal="center" vertical="center"/>
    </xf>
    <xf numFmtId="0" fontId="5" fillId="12" borderId="22" xfId="35" applyFont="1" applyFill="1" applyBorder="1" applyAlignment="1">
      <alignment horizontal="center"/>
    </xf>
    <xf numFmtId="49" fontId="1" fillId="7" borderId="3" xfId="35" applyNumberFormat="1" applyFont="1" applyFill="1" applyBorder="1" applyAlignment="1">
      <alignment horizontal="center" vertical="top"/>
    </xf>
    <xf numFmtId="43" fontId="1" fillId="7" borderId="4" xfId="35" applyNumberFormat="1" applyFill="1" applyBorder="1" applyAlignment="1">
      <alignment horizontal="right" vertical="top"/>
    </xf>
    <xf numFmtId="43" fontId="1" fillId="0" borderId="3" xfId="35" applyNumberFormat="1" applyBorder="1"/>
    <xf numFmtId="49" fontId="1" fillId="7" borderId="3" xfId="35" applyNumberFormat="1" applyFill="1" applyBorder="1" applyAlignment="1">
      <alignment horizontal="center" vertical="top"/>
    </xf>
    <xf numFmtId="0" fontId="20" fillId="12" borderId="7" xfId="35" applyFont="1" applyFill="1" applyBorder="1" applyAlignment="1">
      <alignment horizontal="left" vertical="center" textRotation="90"/>
    </xf>
    <xf numFmtId="43" fontId="1" fillId="7" borderId="9" xfId="35" applyNumberFormat="1" applyFill="1" applyBorder="1" applyAlignment="1">
      <alignment horizontal="right" vertical="top"/>
    </xf>
    <xf numFmtId="43" fontId="1" fillId="7" borderId="3" xfId="35" applyNumberFormat="1" applyFill="1" applyBorder="1" applyAlignment="1">
      <alignment horizontal="right" vertical="top"/>
    </xf>
    <xf numFmtId="0" fontId="5" fillId="12" borderId="8" xfId="35" applyFont="1" applyFill="1" applyBorder="1" applyAlignment="1">
      <alignment horizontal="center"/>
    </xf>
    <xf numFmtId="49" fontId="1" fillId="7" borderId="4" xfId="35" applyNumberFormat="1" applyFill="1" applyBorder="1" applyAlignment="1">
      <alignment horizontal="center" vertical="top"/>
    </xf>
    <xf numFmtId="43" fontId="1" fillId="7" borderId="15" xfId="35" applyNumberFormat="1" applyFill="1" applyBorder="1" applyAlignment="1">
      <alignment horizontal="right" vertical="top"/>
    </xf>
    <xf numFmtId="49" fontId="1" fillId="7" borderId="9" xfId="35" applyNumberFormat="1" applyFont="1" applyFill="1" applyBorder="1" applyAlignment="1">
      <alignment horizontal="center" vertical="top"/>
    </xf>
    <xf numFmtId="43" fontId="1" fillId="7" borderId="25" xfId="35" applyNumberFormat="1" applyFill="1" applyBorder="1" applyAlignment="1">
      <alignment horizontal="right" vertical="top"/>
    </xf>
    <xf numFmtId="0" fontId="1" fillId="0" borderId="0" xfId="35" applyFont="1"/>
    <xf numFmtId="43" fontId="1" fillId="7" borderId="16" xfId="35" applyNumberFormat="1" applyFill="1" applyBorder="1" applyAlignment="1">
      <alignment horizontal="right" vertical="top"/>
    </xf>
    <xf numFmtId="49" fontId="1" fillId="7" borderId="4" xfId="35" applyNumberFormat="1" applyFont="1" applyFill="1" applyBorder="1" applyAlignment="1">
      <alignment horizontal="center" vertical="top"/>
    </xf>
    <xf numFmtId="49" fontId="1" fillId="7" borderId="9" xfId="35" applyNumberFormat="1" applyFill="1" applyBorder="1" applyAlignment="1">
      <alignment horizontal="center" vertical="top"/>
    </xf>
    <xf numFmtId="0" fontId="1" fillId="0" borderId="0" xfId="35" applyBorder="1"/>
    <xf numFmtId="0" fontId="32" fillId="5" borderId="2" xfId="0" applyFont="1" applyFill="1" applyBorder="1" applyAlignment="1">
      <alignment horizontal="left" vertical="top" wrapText="1"/>
    </xf>
    <xf numFmtId="0" fontId="32" fillId="5" borderId="2" xfId="0" applyFont="1" applyFill="1" applyBorder="1" applyAlignment="1">
      <alignment horizontal="right" vertical="top" wrapText="1"/>
    </xf>
    <xf numFmtId="0" fontId="32" fillId="5" borderId="2" xfId="0" applyFont="1" applyFill="1" applyBorder="1" applyAlignment="1">
      <alignment horizontal="center" vertical="top" wrapText="1"/>
    </xf>
    <xf numFmtId="165" fontId="32" fillId="5" borderId="2" xfId="0" applyNumberFormat="1" applyFont="1" applyFill="1" applyBorder="1" applyAlignment="1">
      <alignment horizontal="right" vertical="top" wrapText="1"/>
    </xf>
    <xf numFmtId="164" fontId="33" fillId="4" borderId="2" xfId="0" applyNumberFormat="1" applyFont="1" applyFill="1" applyBorder="1" applyAlignment="1">
      <alignment horizontal="right" vertical="top" wrapText="1"/>
    </xf>
    <xf numFmtId="165" fontId="33" fillId="4" borderId="2" xfId="0" applyNumberFormat="1" applyFont="1" applyFill="1" applyBorder="1" applyAlignment="1">
      <alignment horizontal="right" vertical="top" wrapText="1"/>
    </xf>
    <xf numFmtId="0" fontId="23" fillId="10" borderId="2" xfId="0" applyFont="1" applyFill="1" applyBorder="1" applyAlignment="1">
      <alignment horizontal="left" vertical="center" wrapText="1"/>
    </xf>
    <xf numFmtId="0" fontId="23" fillId="14" borderId="2" xfId="0" applyFont="1" applyFill="1" applyBorder="1" applyAlignment="1">
      <alignment horizontal="center" vertical="center" wrapText="1"/>
    </xf>
    <xf numFmtId="0" fontId="23" fillId="14" borderId="2" xfId="0" applyFont="1" applyFill="1" applyBorder="1" applyAlignment="1">
      <alignment horizontal="left" vertical="center" wrapText="1"/>
    </xf>
    <xf numFmtId="165" fontId="6" fillId="7" borderId="0" xfId="0" applyNumberFormat="1" applyFont="1" applyFill="1" applyAlignment="1">
      <alignment horizontal="center" vertical="center"/>
    </xf>
    <xf numFmtId="165" fontId="7" fillId="7" borderId="0" xfId="5" applyNumberFormat="1" applyFont="1" applyFill="1" applyAlignment="1">
      <alignment horizontal="center" vertical="center"/>
    </xf>
    <xf numFmtId="10" fontId="7" fillId="7" borderId="0" xfId="6" applyNumberFormat="1" applyFont="1" applyFill="1"/>
    <xf numFmtId="0" fontId="1" fillId="0" borderId="0" xfId="36"/>
    <xf numFmtId="0" fontId="35" fillId="0" borderId="48" xfId="20" applyFont="1" applyBorder="1" applyAlignment="1">
      <alignment horizontal="center" vertical="center"/>
    </xf>
    <xf numFmtId="0" fontId="35" fillId="0" borderId="49" xfId="20" applyFont="1" applyBorder="1" applyAlignment="1">
      <alignment horizontal="center" vertical="center"/>
    </xf>
    <xf numFmtId="0" fontId="35" fillId="0" borderId="49" xfId="20" applyFont="1" applyBorder="1" applyAlignment="1">
      <alignment horizontal="center" vertical="center" wrapText="1"/>
    </xf>
    <xf numFmtId="0" fontId="35" fillId="0" borderId="50" xfId="20" applyFont="1" applyBorder="1" applyAlignment="1">
      <alignment horizontal="center" vertical="center" wrapText="1"/>
    </xf>
    <xf numFmtId="0" fontId="10" fillId="0" borderId="52" xfId="20" applyFont="1" applyBorder="1"/>
    <xf numFmtId="0" fontId="10" fillId="0" borderId="53" xfId="20" applyFont="1" applyBorder="1"/>
    <xf numFmtId="2" fontId="10" fillId="0" borderId="53" xfId="20" applyNumberFormat="1" applyBorder="1"/>
    <xf numFmtId="2" fontId="10" fillId="0" borderId="54" xfId="20" applyNumberFormat="1" applyBorder="1"/>
    <xf numFmtId="0" fontId="10" fillId="0" borderId="55" xfId="20" applyFont="1" applyBorder="1"/>
    <xf numFmtId="0" fontId="10" fillId="0" borderId="56" xfId="20" applyFont="1" applyBorder="1"/>
    <xf numFmtId="2" fontId="10" fillId="0" borderId="56" xfId="20" applyNumberFormat="1" applyBorder="1"/>
    <xf numFmtId="2" fontId="10" fillId="0" borderId="57" xfId="20" applyNumberFormat="1" applyBorder="1"/>
    <xf numFmtId="0" fontId="35" fillId="0" borderId="58" xfId="20" applyFont="1" applyBorder="1"/>
    <xf numFmtId="0" fontId="35" fillId="0" borderId="59" xfId="20" applyFont="1" applyBorder="1"/>
    <xf numFmtId="2" fontId="35" fillId="0" borderId="59" xfId="20" applyNumberFormat="1" applyFont="1" applyBorder="1"/>
    <xf numFmtId="2" fontId="35" fillId="0" borderId="60" xfId="20" applyNumberFormat="1" applyFont="1" applyBorder="1"/>
    <xf numFmtId="0" fontId="10" fillId="0" borderId="61" xfId="20" applyBorder="1"/>
    <xf numFmtId="0" fontId="10" fillId="0" borderId="0" xfId="20" applyBorder="1"/>
    <xf numFmtId="0" fontId="10" fillId="0" borderId="62" xfId="20" applyBorder="1"/>
    <xf numFmtId="0" fontId="35" fillId="0" borderId="58" xfId="20" applyFont="1" applyFill="1" applyBorder="1"/>
    <xf numFmtId="0" fontId="35" fillId="0" borderId="59" xfId="20" applyFont="1" applyFill="1" applyBorder="1"/>
    <xf numFmtId="0" fontId="35" fillId="0" borderId="61" xfId="20" applyFont="1" applyFill="1" applyBorder="1"/>
    <xf numFmtId="0" fontId="35" fillId="0" borderId="0" xfId="20" applyFont="1" applyFill="1" applyBorder="1"/>
    <xf numFmtId="0" fontId="35" fillId="0" borderId="0" xfId="20" applyFont="1" applyBorder="1"/>
    <xf numFmtId="0" fontId="35" fillId="0" borderId="62" xfId="20" applyFont="1" applyBorder="1"/>
    <xf numFmtId="0" fontId="35" fillId="0" borderId="59" xfId="20" applyFont="1" applyBorder="1" applyAlignment="1">
      <alignment wrapText="1"/>
    </xf>
    <xf numFmtId="0" fontId="10" fillId="0" borderId="65" xfId="20" applyFont="1" applyBorder="1"/>
    <xf numFmtId="0" fontId="10" fillId="0" borderId="49" xfId="20" applyFont="1" applyBorder="1" applyAlignment="1">
      <alignment horizontal="left" vertical="center" wrapText="1"/>
    </xf>
    <xf numFmtId="2" fontId="10" fillId="0" borderId="66" xfId="20" applyNumberFormat="1" applyBorder="1"/>
    <xf numFmtId="2" fontId="10" fillId="0" borderId="67" xfId="20" applyNumberFormat="1" applyBorder="1"/>
    <xf numFmtId="0" fontId="35" fillId="0" borderId="61" xfId="20" applyFont="1" applyBorder="1"/>
    <xf numFmtId="2" fontId="35" fillId="0" borderId="0" xfId="20" applyNumberFormat="1" applyFont="1" applyBorder="1"/>
    <xf numFmtId="2" fontId="35" fillId="0" borderId="62" xfId="20" applyNumberFormat="1" applyFont="1" applyBorder="1"/>
    <xf numFmtId="0" fontId="10" fillId="16" borderId="68" xfId="20" applyFill="1" applyBorder="1"/>
    <xf numFmtId="0" fontId="35" fillId="16" borderId="69" xfId="20" applyFont="1" applyFill="1" applyBorder="1" applyAlignment="1">
      <alignment horizontal="center"/>
    </xf>
    <xf numFmtId="2" fontId="35" fillId="16" borderId="69" xfId="20" applyNumberFormat="1" applyFont="1" applyFill="1" applyBorder="1"/>
    <xf numFmtId="2" fontId="35" fillId="16" borderId="70" xfId="20" applyNumberFormat="1" applyFont="1" applyFill="1" applyBorder="1"/>
    <xf numFmtId="0" fontId="10" fillId="0" borderId="0" xfId="20"/>
    <xf numFmtId="0" fontId="10" fillId="0" borderId="71" xfId="20" applyBorder="1"/>
    <xf numFmtId="0" fontId="10" fillId="0" borderId="72" xfId="20" applyBorder="1"/>
    <xf numFmtId="0" fontId="10" fillId="0" borderId="73" xfId="20" applyBorder="1"/>
    <xf numFmtId="0" fontId="10" fillId="0" borderId="74" xfId="20" applyBorder="1"/>
    <xf numFmtId="0" fontId="19" fillId="0" borderId="0" xfId="19" applyNumberFormat="1" applyFont="1" applyFill="1" applyBorder="1"/>
    <xf numFmtId="0" fontId="34" fillId="0" borderId="78" xfId="19" applyNumberFormat="1" applyFont="1" applyFill="1" applyBorder="1" applyAlignment="1" applyProtection="1">
      <alignment vertical="center"/>
      <protection locked="0"/>
    </xf>
    <xf numFmtId="0" fontId="34" fillId="0" borderId="78" xfId="19" applyNumberFormat="1" applyFont="1" applyFill="1" applyBorder="1" applyAlignment="1" applyProtection="1">
      <alignment horizontal="center" vertical="center"/>
      <protection locked="0"/>
    </xf>
    <xf numFmtId="0" fontId="34" fillId="11" borderId="78" xfId="19" applyNumberFormat="1" applyFont="1" applyFill="1" applyBorder="1" applyAlignment="1" applyProtection="1">
      <alignment vertical="center"/>
      <protection locked="0"/>
    </xf>
    <xf numFmtId="0" fontId="36" fillId="11" borderId="79" xfId="19" applyNumberFormat="1" applyFont="1" applyFill="1" applyBorder="1" applyAlignment="1" applyProtection="1">
      <alignment vertical="center"/>
      <protection locked="0"/>
    </xf>
    <xf numFmtId="0" fontId="34" fillId="0" borderId="79" xfId="19" applyNumberFormat="1" applyFont="1" applyFill="1" applyBorder="1" applyAlignment="1" applyProtection="1">
      <alignment horizontal="center" vertical="center"/>
      <protection locked="0"/>
    </xf>
    <xf numFmtId="10" fontId="36" fillId="11" borderId="79" xfId="19" applyNumberFormat="1" applyFont="1" applyFill="1" applyBorder="1" applyAlignment="1" applyProtection="1">
      <alignment vertical="center"/>
      <protection locked="0"/>
    </xf>
    <xf numFmtId="0" fontId="37" fillId="0" borderId="0" xfId="0" applyFont="1"/>
    <xf numFmtId="0" fontId="36" fillId="0" borderId="75" xfId="19" applyNumberFormat="1" applyFont="1" applyFill="1" applyBorder="1" applyAlignment="1" applyProtection="1">
      <alignment vertical="center"/>
      <protection locked="0"/>
    </xf>
    <xf numFmtId="0" fontId="34" fillId="11" borderId="76" xfId="19" applyNumberFormat="1" applyFont="1" applyFill="1" applyBorder="1" applyAlignment="1" applyProtection="1">
      <alignment horizontal="center" vertical="center"/>
      <protection locked="0"/>
    </xf>
    <xf numFmtId="0" fontId="34" fillId="11" borderId="77" xfId="19" applyNumberFormat="1" applyFont="1" applyFill="1" applyBorder="1" applyAlignment="1" applyProtection="1">
      <alignment horizontal="center" vertical="center"/>
      <protection locked="0"/>
    </xf>
    <xf numFmtId="10" fontId="34" fillId="0" borderId="77" xfId="19" applyNumberFormat="1" applyFont="1" applyFill="1" applyBorder="1" applyAlignment="1" applyProtection="1">
      <alignment horizontal="right" vertical="center"/>
    </xf>
    <xf numFmtId="0" fontId="36" fillId="0" borderId="80" xfId="19" applyNumberFormat="1" applyFont="1" applyFill="1" applyBorder="1" applyAlignment="1" applyProtection="1">
      <alignment vertical="center"/>
      <protection locked="0"/>
    </xf>
    <xf numFmtId="0" fontId="34" fillId="0" borderId="0" xfId="19" applyNumberFormat="1" applyFont="1" applyFill="1" applyBorder="1" applyAlignment="1" applyProtection="1">
      <alignment horizontal="center" vertical="center"/>
      <protection locked="0"/>
    </xf>
    <xf numFmtId="0" fontId="36" fillId="0" borderId="0" xfId="19" applyNumberFormat="1" applyFont="1" applyFill="1" applyBorder="1" applyAlignment="1" applyProtection="1">
      <alignment vertical="center"/>
      <protection locked="0"/>
    </xf>
    <xf numFmtId="0" fontId="36" fillId="0" borderId="81" xfId="19" applyNumberFormat="1" applyFont="1" applyFill="1" applyBorder="1" applyAlignment="1" applyProtection="1">
      <alignment vertical="center"/>
      <protection locked="0"/>
    </xf>
    <xf numFmtId="0" fontId="34" fillId="11" borderId="78" xfId="19" applyNumberFormat="1" applyFont="1" applyFill="1" applyBorder="1" applyAlignment="1" applyProtection="1">
      <alignment horizontal="center" vertical="center"/>
      <protection locked="0"/>
    </xf>
    <xf numFmtId="0" fontId="36" fillId="0" borderId="79" xfId="19" applyNumberFormat="1" applyFont="1" applyFill="1" applyBorder="1" applyAlignment="1" applyProtection="1">
      <alignment vertical="center"/>
      <protection locked="0"/>
    </xf>
    <xf numFmtId="0" fontId="34" fillId="11" borderId="79" xfId="19" applyNumberFormat="1" applyFont="1" applyFill="1" applyBorder="1" applyAlignment="1" applyProtection="1">
      <alignment horizontal="center" vertical="center"/>
      <protection locked="0"/>
    </xf>
    <xf numFmtId="0" fontId="34" fillId="0" borderId="76" xfId="19" applyNumberFormat="1" applyFont="1" applyFill="1" applyBorder="1" applyAlignment="1" applyProtection="1">
      <alignment horizontal="center" vertical="center"/>
      <protection locked="0"/>
    </xf>
    <xf numFmtId="0" fontId="34" fillId="0" borderId="77" xfId="19" applyNumberFormat="1" applyFont="1" applyFill="1" applyBorder="1" applyAlignment="1" applyProtection="1">
      <alignment horizontal="center" vertical="center"/>
      <protection locked="0"/>
    </xf>
    <xf numFmtId="10" fontId="36" fillId="0" borderId="79" xfId="19" applyNumberFormat="1" applyFont="1" applyFill="1" applyBorder="1" applyAlignment="1" applyProtection="1">
      <alignment vertical="center"/>
    </xf>
    <xf numFmtId="0" fontId="34" fillId="0" borderId="82" xfId="19" applyNumberFormat="1" applyFont="1" applyFill="1" applyBorder="1" applyAlignment="1" applyProtection="1">
      <alignment horizontal="center" vertical="center"/>
      <protection locked="0"/>
    </xf>
    <xf numFmtId="0" fontId="38" fillId="0" borderId="81" xfId="19" applyNumberFormat="1" applyFont="1" applyFill="1" applyBorder="1" applyAlignment="1" applyProtection="1">
      <alignment vertical="center"/>
      <protection locked="0"/>
    </xf>
    <xf numFmtId="10" fontId="36" fillId="0" borderId="81" xfId="19" applyNumberFormat="1" applyFont="1" applyFill="1" applyBorder="1" applyAlignment="1" applyProtection="1">
      <alignment vertical="center"/>
    </xf>
    <xf numFmtId="0" fontId="34" fillId="0" borderId="76" xfId="19" applyNumberFormat="1" applyFont="1" applyFill="1" applyBorder="1" applyAlignment="1" applyProtection="1">
      <alignment vertical="center"/>
      <protection locked="0"/>
    </xf>
    <xf numFmtId="0" fontId="34" fillId="0" borderId="0" xfId="19" applyNumberFormat="1" applyFont="1" applyFill="1" applyBorder="1" applyAlignment="1" applyProtection="1">
      <alignment vertical="center"/>
      <protection locked="0"/>
    </xf>
    <xf numFmtId="10" fontId="34" fillId="0" borderId="81" xfId="19" applyNumberFormat="1" applyFont="1" applyFill="1" applyBorder="1" applyAlignment="1" applyProtection="1">
      <alignment horizontal="right" vertical="center"/>
    </xf>
    <xf numFmtId="0" fontId="36" fillId="11" borderId="83" xfId="19" applyNumberFormat="1" applyFont="1" applyFill="1" applyBorder="1" applyAlignment="1" applyProtection="1">
      <alignment vertical="center"/>
      <protection locked="0"/>
    </xf>
    <xf numFmtId="0" fontId="34" fillId="11" borderId="84" xfId="19" applyNumberFormat="1" applyFont="1" applyFill="1" applyBorder="1" applyAlignment="1" applyProtection="1">
      <alignment horizontal="center" vertical="center"/>
      <protection locked="0"/>
    </xf>
    <xf numFmtId="10" fontId="36" fillId="0" borderId="79" xfId="19" applyNumberFormat="1" applyFont="1" applyFill="1" applyBorder="1" applyAlignment="1" applyProtection="1">
      <alignment horizontal="right" vertical="center"/>
      <protection locked="0"/>
    </xf>
    <xf numFmtId="0" fontId="36" fillId="11" borderId="75" xfId="19" applyNumberFormat="1" applyFont="1" applyFill="1" applyBorder="1" applyAlignment="1" applyProtection="1">
      <alignment vertical="center"/>
      <protection locked="0"/>
    </xf>
    <xf numFmtId="10" fontId="34" fillId="0" borderId="85" xfId="19" applyNumberFormat="1" applyFont="1" applyFill="1" applyBorder="1" applyAlignment="1" applyProtection="1">
      <alignment vertical="center"/>
    </xf>
    <xf numFmtId="0" fontId="36" fillId="11" borderId="80" xfId="19" applyNumberFormat="1" applyFont="1" applyFill="1" applyBorder="1" applyAlignment="1" applyProtection="1">
      <alignment vertical="center"/>
      <protection locked="0"/>
    </xf>
    <xf numFmtId="0" fontId="34" fillId="11" borderId="0" xfId="19" applyNumberFormat="1" applyFont="1" applyFill="1" applyBorder="1" applyAlignment="1" applyProtection="1">
      <alignment horizontal="center" vertical="center"/>
      <protection locked="0"/>
    </xf>
    <xf numFmtId="0" fontId="36" fillId="11" borderId="0" xfId="19" applyNumberFormat="1" applyFont="1" applyFill="1" applyBorder="1" applyAlignment="1" applyProtection="1">
      <alignment vertical="center"/>
      <protection locked="0"/>
    </xf>
    <xf numFmtId="0" fontId="36" fillId="11" borderId="81" xfId="19" applyNumberFormat="1" applyFont="1" applyFill="1" applyBorder="1" applyAlignment="1" applyProtection="1">
      <alignment vertical="center"/>
      <protection locked="0"/>
    </xf>
    <xf numFmtId="10" fontId="34" fillId="11" borderId="81" xfId="19" applyNumberFormat="1" applyFont="1" applyFill="1" applyBorder="1" applyAlignment="1" applyProtection="1">
      <alignment vertical="center"/>
    </xf>
    <xf numFmtId="0" fontId="34" fillId="11" borderId="80" xfId="19" applyNumberFormat="1" applyFont="1" applyFill="1" applyBorder="1" applyAlignment="1" applyProtection="1">
      <alignment vertical="center"/>
      <protection locked="0"/>
    </xf>
    <xf numFmtId="0" fontId="34" fillId="11" borderId="81" xfId="19" applyNumberFormat="1" applyFont="1" applyFill="1" applyBorder="1" applyAlignment="1" applyProtection="1">
      <alignment vertical="center"/>
      <protection locked="0"/>
    </xf>
    <xf numFmtId="0" fontId="36" fillId="11" borderId="0" xfId="19" applyNumberFormat="1" applyFont="1" applyFill="1" applyBorder="1" applyAlignment="1" applyProtection="1">
      <alignment horizontal="left" vertical="center"/>
      <protection locked="0"/>
    </xf>
    <xf numFmtId="0" fontId="9" fillId="11" borderId="80" xfId="19" applyNumberFormat="1" applyFont="1" applyFill="1" applyBorder="1" applyProtection="1">
      <protection locked="0"/>
    </xf>
    <xf numFmtId="0" fontId="9" fillId="11" borderId="0" xfId="19" applyNumberFormat="1" applyFont="1" applyFill="1" applyBorder="1" applyProtection="1">
      <protection locked="0"/>
    </xf>
    <xf numFmtId="0" fontId="9" fillId="11" borderId="81" xfId="19" applyNumberFormat="1" applyFont="1" applyFill="1" applyBorder="1" applyAlignment="1" applyProtection="1">
      <alignment vertical="center"/>
      <protection locked="0"/>
    </xf>
    <xf numFmtId="170" fontId="9" fillId="0" borderId="0" xfId="19" applyNumberFormat="1" applyFont="1" applyFill="1" applyBorder="1" applyAlignment="1" applyProtection="1">
      <alignment horizontal="center" vertical="top"/>
      <protection locked="0"/>
    </xf>
    <xf numFmtId="0" fontId="9" fillId="11" borderId="86" xfId="19" applyNumberFormat="1" applyFont="1" applyFill="1" applyBorder="1" applyProtection="1">
      <protection locked="0"/>
    </xf>
    <xf numFmtId="0" fontId="9" fillId="11" borderId="87" xfId="19" applyNumberFormat="1" applyFont="1" applyFill="1" applyBorder="1" applyProtection="1">
      <protection locked="0"/>
    </xf>
    <xf numFmtId="170" fontId="9" fillId="11" borderId="87" xfId="19" applyNumberFormat="1" applyFont="1" applyFill="1" applyBorder="1" applyAlignment="1" applyProtection="1">
      <alignment horizontal="center" vertical="center" wrapText="1"/>
      <protection locked="0"/>
    </xf>
    <xf numFmtId="0" fontId="6" fillId="11" borderId="88" xfId="19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9" applyNumberFormat="1" applyFont="1" applyFill="1" applyBorder="1" applyProtection="1">
      <protection locked="0"/>
    </xf>
    <xf numFmtId="0" fontId="19" fillId="0" borderId="0" xfId="36" applyFont="1" applyFill="1" applyBorder="1" applyAlignment="1">
      <alignment vertical="center"/>
    </xf>
    <xf numFmtId="0" fontId="9" fillId="0" borderId="0" xfId="19" applyNumberFormat="1" applyFont="1" applyFill="1" applyBorder="1" applyAlignment="1" applyProtection="1">
      <alignment vertical="center"/>
      <protection locked="0"/>
    </xf>
    <xf numFmtId="0" fontId="43" fillId="0" borderId="0" xfId="0" applyFont="1" applyAlignment="1">
      <alignment horizontal="center" vertical="center"/>
    </xf>
    <xf numFmtId="10" fontId="2" fillId="0" borderId="31" xfId="30" applyNumberFormat="1" applyFont="1" applyBorder="1" applyAlignment="1"/>
    <xf numFmtId="0" fontId="6" fillId="6" borderId="12" xfId="5" applyNumberFormat="1" applyFont="1" applyFill="1" applyBorder="1" applyAlignment="1" applyProtection="1">
      <alignment horizontal="left" vertical="center" wrapText="1"/>
    </xf>
    <xf numFmtId="0" fontId="6" fillId="6" borderId="13" xfId="5" applyNumberFormat="1" applyFont="1" applyFill="1" applyBorder="1" applyAlignment="1" applyProtection="1">
      <alignment horizontal="left" vertical="center" wrapText="1"/>
    </xf>
    <xf numFmtId="44" fontId="13" fillId="6" borderId="4" xfId="4" applyFont="1" applyFill="1" applyBorder="1" applyAlignment="1" applyProtection="1">
      <alignment horizontal="right" vertical="center" wrapText="1"/>
    </xf>
    <xf numFmtId="44" fontId="13" fillId="6" borderId="5" xfId="4" applyFont="1" applyFill="1" applyBorder="1" applyAlignment="1" applyProtection="1">
      <alignment horizontal="right" vertical="center" wrapText="1"/>
    </xf>
    <xf numFmtId="44" fontId="13" fillId="6" borderId="6" xfId="4" applyFont="1" applyFill="1" applyBorder="1" applyAlignment="1" applyProtection="1">
      <alignment horizontal="right" vertical="center" wrapText="1"/>
    </xf>
    <xf numFmtId="0" fontId="14" fillId="6" borderId="3" xfId="5" applyFont="1" applyFill="1" applyBorder="1" applyAlignment="1">
      <alignment horizontal="center" vertical="center" wrapText="1"/>
    </xf>
    <xf numFmtId="1" fontId="6" fillId="6" borderId="3" xfId="5" applyNumberFormat="1" applyFont="1" applyFill="1" applyBorder="1" applyAlignment="1" applyProtection="1">
      <alignment horizontal="left" vertical="center" wrapText="1"/>
    </xf>
    <xf numFmtId="44" fontId="13" fillId="6" borderId="9" xfId="4" applyFont="1" applyFill="1" applyBorder="1" applyAlignment="1" applyProtection="1">
      <alignment horizontal="right" vertical="center" wrapText="1"/>
    </xf>
    <xf numFmtId="44" fontId="13" fillId="6" borderId="10" xfId="4" applyFont="1" applyFill="1" applyBorder="1" applyAlignment="1" applyProtection="1">
      <alignment horizontal="right" vertical="center" wrapText="1"/>
    </xf>
    <xf numFmtId="44" fontId="13" fillId="6" borderId="11" xfId="4" applyFont="1" applyFill="1" applyBorder="1" applyAlignment="1" applyProtection="1">
      <alignment horizontal="right" vertical="center" wrapText="1"/>
    </xf>
    <xf numFmtId="1" fontId="6" fillId="6" borderId="12" xfId="5" applyNumberFormat="1" applyFont="1" applyFill="1" applyBorder="1" applyAlignment="1" applyProtection="1">
      <alignment horizontal="left" vertical="center" wrapText="1"/>
    </xf>
    <xf numFmtId="1" fontId="6" fillId="6" borderId="13" xfId="5" applyNumberFormat="1" applyFont="1" applyFill="1" applyBorder="1" applyAlignment="1" applyProtection="1">
      <alignment horizontal="left" vertical="center" wrapText="1"/>
    </xf>
    <xf numFmtId="0" fontId="6" fillId="6" borderId="4" xfId="5" applyNumberFormat="1" applyFont="1" applyFill="1" applyBorder="1" applyAlignment="1" applyProtection="1">
      <alignment horizontal="left" vertical="center" wrapText="1"/>
    </xf>
    <xf numFmtId="0" fontId="6" fillId="6" borderId="5" xfId="5" applyNumberFormat="1" applyFont="1" applyFill="1" applyBorder="1" applyAlignment="1" applyProtection="1">
      <alignment horizontal="left" vertical="center" wrapText="1"/>
    </xf>
    <xf numFmtId="0" fontId="6" fillId="6" borderId="3" xfId="5" applyNumberFormat="1" applyFont="1" applyFill="1" applyBorder="1" applyAlignment="1" applyProtection="1">
      <alignment horizontal="left" vertical="center" wrapText="1"/>
    </xf>
    <xf numFmtId="0" fontId="7" fillId="0" borderId="0" xfId="5" applyFont="1" applyAlignment="1">
      <alignment horizontal="center"/>
    </xf>
    <xf numFmtId="0" fontId="43" fillId="0" borderId="0" xfId="0" applyFont="1" applyAlignment="1">
      <alignment horizontal="center" vertical="center"/>
    </xf>
    <xf numFmtId="43" fontId="13" fillId="9" borderId="4" xfId="1" applyFont="1" applyFill="1" applyBorder="1" applyAlignment="1" applyProtection="1">
      <alignment horizontal="right" vertical="center"/>
      <protection locked="0"/>
    </xf>
    <xf numFmtId="43" fontId="13" fillId="9" borderId="5" xfId="1" applyFont="1" applyFill="1" applyBorder="1" applyAlignment="1" applyProtection="1">
      <alignment horizontal="right" vertical="center"/>
      <protection locked="0"/>
    </xf>
    <xf numFmtId="43" fontId="13" fillId="9" borderId="6" xfId="1" applyFont="1" applyFill="1" applyBorder="1" applyAlignment="1" applyProtection="1">
      <alignment horizontal="right" vertical="center"/>
      <protection locked="0"/>
    </xf>
    <xf numFmtId="0" fontId="25" fillId="10" borderId="4" xfId="0" applyFont="1" applyFill="1" applyBorder="1" applyAlignment="1">
      <alignment horizontal="center" vertical="center" wrapText="1"/>
    </xf>
    <xf numFmtId="0" fontId="25" fillId="10" borderId="5" xfId="0" applyFont="1" applyFill="1" applyBorder="1" applyAlignment="1">
      <alignment horizontal="center" vertical="center" wrapText="1"/>
    </xf>
    <xf numFmtId="0" fontId="25" fillId="10" borderId="6" xfId="0" applyFont="1" applyFill="1" applyBorder="1" applyAlignment="1">
      <alignment horizontal="center" vertical="center" wrapText="1"/>
    </xf>
    <xf numFmtId="0" fontId="5" fillId="13" borderId="18" xfId="35" applyFont="1" applyFill="1" applyBorder="1" applyAlignment="1">
      <alignment horizontal="center" wrapText="1"/>
    </xf>
    <xf numFmtId="0" fontId="5" fillId="13" borderId="23" xfId="35" applyFont="1" applyFill="1" applyBorder="1" applyAlignment="1">
      <alignment horizontal="center" wrapText="1"/>
    </xf>
    <xf numFmtId="0" fontId="20" fillId="12" borderId="21" xfId="35" applyFont="1" applyFill="1" applyBorder="1" applyAlignment="1">
      <alignment horizontal="center" vertical="center" textRotation="90"/>
    </xf>
    <xf numFmtId="0" fontId="20" fillId="12" borderId="20" xfId="35" applyFont="1" applyFill="1" applyBorder="1" applyAlignment="1">
      <alignment horizontal="center" vertical="center" textRotation="90"/>
    </xf>
    <xf numFmtId="1" fontId="20" fillId="13" borderId="4" xfId="35" applyNumberFormat="1" applyFont="1" applyFill="1" applyBorder="1" applyAlignment="1" applyProtection="1">
      <alignment horizontal="center" vertical="center" wrapText="1"/>
    </xf>
    <xf numFmtId="1" fontId="20" fillId="13" borderId="5" xfId="35" applyNumberFormat="1" applyFont="1" applyFill="1" applyBorder="1" applyAlignment="1" applyProtection="1">
      <alignment horizontal="center" vertical="center" wrapText="1"/>
    </xf>
    <xf numFmtId="1" fontId="20" fillId="13" borderId="6" xfId="35" applyNumberFormat="1" applyFont="1" applyFill="1" applyBorder="1" applyAlignment="1" applyProtection="1">
      <alignment horizontal="center" vertical="center" wrapText="1"/>
    </xf>
    <xf numFmtId="0" fontId="5" fillId="12" borderId="4" xfId="35" applyFont="1" applyFill="1" applyBorder="1" applyAlignment="1">
      <alignment horizontal="center" vertical="center"/>
    </xf>
    <xf numFmtId="0" fontId="5" fillId="12" borderId="6" xfId="35" applyFont="1" applyFill="1" applyBorder="1" applyAlignment="1">
      <alignment horizontal="center" vertical="center"/>
    </xf>
    <xf numFmtId="49" fontId="1" fillId="7" borderId="4" xfId="35" applyNumberFormat="1" applyFont="1" applyFill="1" applyBorder="1" applyAlignment="1">
      <alignment horizontal="center" vertical="top"/>
    </xf>
    <xf numFmtId="49" fontId="1" fillId="7" borderId="6" xfId="35" applyNumberFormat="1" applyFill="1" applyBorder="1" applyAlignment="1">
      <alignment horizontal="center" vertical="top"/>
    </xf>
    <xf numFmtId="0" fontId="20" fillId="8" borderId="19" xfId="35" applyFont="1" applyFill="1" applyBorder="1" applyAlignment="1">
      <alignment horizontal="right" vertical="center"/>
    </xf>
    <xf numFmtId="0" fontId="20" fillId="8" borderId="18" xfId="35" applyFont="1" applyFill="1" applyBorder="1" applyAlignment="1">
      <alignment horizontal="right" vertical="center"/>
    </xf>
    <xf numFmtId="0" fontId="20" fillId="8" borderId="17" xfId="35" applyFont="1" applyFill="1" applyBorder="1" applyAlignment="1">
      <alignment horizontal="right" vertical="center"/>
    </xf>
    <xf numFmtId="0" fontId="20" fillId="8" borderId="4" xfId="35" applyFont="1" applyFill="1" applyBorder="1" applyAlignment="1">
      <alignment horizontal="right" vertical="center"/>
    </xf>
    <xf numFmtId="0" fontId="20" fillId="8" borderId="5" xfId="35" applyFont="1" applyFill="1" applyBorder="1" applyAlignment="1">
      <alignment horizontal="right" vertical="center"/>
    </xf>
    <xf numFmtId="0" fontId="20" fillId="8" borderId="6" xfId="35" applyFont="1" applyFill="1" applyBorder="1" applyAlignment="1">
      <alignment horizontal="right" vertical="center"/>
    </xf>
    <xf numFmtId="0" fontId="20" fillId="7" borderId="3" xfId="35" applyFont="1" applyFill="1" applyBorder="1" applyAlignment="1">
      <alignment horizontal="center" vertical="center" textRotation="90"/>
    </xf>
    <xf numFmtId="0" fontId="20" fillId="7" borderId="7" xfId="35" applyFont="1" applyFill="1" applyBorder="1" applyAlignment="1">
      <alignment horizontal="center" vertical="center" textRotation="90"/>
    </xf>
    <xf numFmtId="0" fontId="20" fillId="12" borderId="8" xfId="35" applyFont="1" applyFill="1" applyBorder="1" applyAlignment="1">
      <alignment horizontal="center" vertical="center" textRotation="90"/>
    </xf>
    <xf numFmtId="0" fontId="20" fillId="12" borderId="3" xfId="35" applyFont="1" applyFill="1" applyBorder="1" applyAlignment="1">
      <alignment horizontal="center" vertical="center" textRotation="90"/>
    </xf>
    <xf numFmtId="0" fontId="20" fillId="8" borderId="3" xfId="35" applyFont="1" applyFill="1" applyBorder="1" applyAlignment="1">
      <alignment horizontal="right" vertical="center"/>
    </xf>
    <xf numFmtId="0" fontId="5" fillId="13" borderId="26" xfId="35" applyFont="1" applyFill="1" applyBorder="1" applyAlignment="1">
      <alignment horizontal="center"/>
    </xf>
    <xf numFmtId="0" fontId="5" fillId="13" borderId="0" xfId="35" applyFont="1" applyFill="1" applyBorder="1" applyAlignment="1">
      <alignment horizontal="center"/>
    </xf>
    <xf numFmtId="0" fontId="5" fillId="13" borderId="0" xfId="35" applyFont="1" applyFill="1" applyBorder="1" applyAlignment="1">
      <alignment horizontal="center" wrapText="1"/>
    </xf>
    <xf numFmtId="1" fontId="20" fillId="13" borderId="12" xfId="35" applyNumberFormat="1" applyFont="1" applyFill="1" applyBorder="1" applyAlignment="1" applyProtection="1">
      <alignment horizontal="center" vertical="center" wrapText="1"/>
    </xf>
    <xf numFmtId="1" fontId="20" fillId="13" borderId="13" xfId="35" applyNumberFormat="1" applyFont="1" applyFill="1" applyBorder="1" applyAlignment="1" applyProtection="1">
      <alignment horizontal="center" vertical="center" wrapText="1"/>
    </xf>
    <xf numFmtId="1" fontId="20" fillId="13" borderId="14" xfId="35" applyNumberFormat="1" applyFont="1" applyFill="1" applyBorder="1" applyAlignment="1" applyProtection="1">
      <alignment horizontal="center" vertical="center" wrapText="1"/>
    </xf>
    <xf numFmtId="0" fontId="27" fillId="0" borderId="27" xfId="30" applyFont="1" applyBorder="1" applyAlignment="1">
      <alignment horizontal="center"/>
    </xf>
    <xf numFmtId="0" fontId="27" fillId="0" borderId="28" xfId="30" applyFont="1" applyBorder="1" applyAlignment="1">
      <alignment horizontal="center"/>
    </xf>
    <xf numFmtId="10" fontId="27" fillId="8" borderId="27" xfId="30" applyNumberFormat="1" applyFont="1" applyFill="1" applyBorder="1" applyAlignment="1">
      <alignment horizontal="center"/>
    </xf>
    <xf numFmtId="10" fontId="27" fillId="8" borderId="28" xfId="30" applyNumberFormat="1" applyFont="1" applyFill="1" applyBorder="1" applyAlignment="1">
      <alignment horizontal="center"/>
    </xf>
    <xf numFmtId="0" fontId="29" fillId="6" borderId="40" xfId="29" applyFont="1" applyFill="1" applyBorder="1" applyAlignment="1">
      <alignment horizontal="center" vertical="center" wrapText="1"/>
    </xf>
    <xf numFmtId="0" fontId="28" fillId="6" borderId="41" xfId="29" applyFont="1" applyFill="1" applyBorder="1" applyAlignment="1">
      <alignment horizontal="center" vertical="center" wrapText="1"/>
    </xf>
    <xf numFmtId="0" fontId="28" fillId="6" borderId="42" xfId="29" applyFont="1" applyFill="1" applyBorder="1" applyAlignment="1">
      <alignment horizontal="center" vertical="center" wrapText="1"/>
    </xf>
    <xf numFmtId="0" fontId="20" fillId="6" borderId="43" xfId="30" applyFont="1" applyFill="1" applyBorder="1" applyAlignment="1">
      <alignment horizontal="center" wrapText="1"/>
    </xf>
    <xf numFmtId="0" fontId="20" fillId="6" borderId="33" xfId="30" applyFont="1" applyFill="1" applyBorder="1" applyAlignment="1">
      <alignment horizontal="center" wrapText="1"/>
    </xf>
    <xf numFmtId="0" fontId="20" fillId="0" borderId="32" xfId="30" applyFont="1" applyBorder="1" applyAlignment="1">
      <alignment horizontal="center" wrapText="1"/>
    </xf>
    <xf numFmtId="0" fontId="20" fillId="0" borderId="39" xfId="30" applyFont="1" applyBorder="1" applyAlignment="1">
      <alignment horizontal="center" wrapText="1"/>
    </xf>
    <xf numFmtId="0" fontId="20" fillId="0" borderId="32" xfId="30" applyFont="1" applyBorder="1" applyAlignment="1">
      <alignment horizontal="center"/>
    </xf>
    <xf numFmtId="0" fontId="20" fillId="0" borderId="39" xfId="30" applyFont="1" applyBorder="1" applyAlignment="1">
      <alignment horizontal="center"/>
    </xf>
    <xf numFmtId="0" fontId="27" fillId="8" borderId="30" xfId="30" applyFont="1" applyFill="1" applyBorder="1" applyAlignment="1">
      <alignment horizontal="center"/>
    </xf>
    <xf numFmtId="0" fontId="27" fillId="8" borderId="38" xfId="30" applyFont="1" applyFill="1" applyBorder="1" applyAlignment="1">
      <alignment horizontal="center"/>
    </xf>
    <xf numFmtId="0" fontId="27" fillId="8" borderId="44" xfId="30" applyFont="1" applyFill="1" applyBorder="1" applyAlignment="1">
      <alignment horizontal="center"/>
    </xf>
    <xf numFmtId="0" fontId="27" fillId="6" borderId="11" xfId="30" applyFont="1" applyFill="1" applyBorder="1" applyAlignment="1">
      <alignment horizontal="center"/>
    </xf>
    <xf numFmtId="0" fontId="27" fillId="6" borderId="45" xfId="30" applyFont="1" applyFill="1" applyBorder="1" applyAlignment="1">
      <alignment horizontal="center"/>
    </xf>
    <xf numFmtId="0" fontId="27" fillId="6" borderId="46" xfId="30" applyFont="1" applyFill="1" applyBorder="1" applyAlignment="1">
      <alignment horizontal="center"/>
    </xf>
    <xf numFmtId="0" fontId="19" fillId="0" borderId="0" xfId="36" applyFont="1" applyFill="1" applyBorder="1" applyAlignment="1">
      <alignment horizontal="left" vertical="center" wrapText="1"/>
    </xf>
    <xf numFmtId="0" fontId="42" fillId="0" borderId="75" xfId="19" applyNumberFormat="1" applyFont="1" applyFill="1" applyBorder="1" applyAlignment="1" applyProtection="1">
      <alignment horizontal="center" vertical="center" wrapText="1"/>
      <protection locked="0"/>
    </xf>
    <xf numFmtId="0" fontId="41" fillId="0" borderId="76" xfId="19" applyNumberFormat="1" applyFont="1" applyFill="1" applyBorder="1" applyAlignment="1" applyProtection="1">
      <alignment horizontal="center" vertical="center" wrapText="1"/>
      <protection locked="0"/>
    </xf>
    <xf numFmtId="0" fontId="41" fillId="0" borderId="77" xfId="19" applyNumberFormat="1" applyFont="1" applyFill="1" applyBorder="1" applyAlignment="1" applyProtection="1">
      <alignment horizontal="center" vertical="center" wrapText="1"/>
      <protection locked="0"/>
    </xf>
    <xf numFmtId="0" fontId="36" fillId="11" borderId="85" xfId="19" applyNumberFormat="1" applyFont="1" applyFill="1" applyBorder="1" applyAlignment="1" applyProtection="1">
      <alignment horizontal="center" vertical="center"/>
      <protection locked="0"/>
    </xf>
    <xf numFmtId="0" fontId="36" fillId="0" borderId="80" xfId="19" applyNumberFormat="1" applyFont="1" applyFill="1" applyBorder="1" applyAlignment="1" applyProtection="1">
      <alignment horizontal="left" vertical="center"/>
      <protection locked="0"/>
    </xf>
    <xf numFmtId="0" fontId="36" fillId="11" borderId="0" xfId="19" applyNumberFormat="1" applyFont="1" applyFill="1" applyBorder="1" applyAlignment="1" applyProtection="1">
      <alignment horizontal="center" vertical="center"/>
      <protection locked="0"/>
    </xf>
    <xf numFmtId="0" fontId="34" fillId="0" borderId="47" xfId="20" applyFont="1" applyBorder="1" applyAlignment="1">
      <alignment horizontal="center"/>
    </xf>
    <xf numFmtId="0" fontId="35" fillId="0" borderId="51" xfId="20" applyFont="1" applyBorder="1" applyAlignment="1">
      <alignment horizontal="center"/>
    </xf>
    <xf numFmtId="0" fontId="35" fillId="0" borderId="63" xfId="20" applyFont="1" applyBorder="1" applyAlignment="1">
      <alignment horizontal="center"/>
    </xf>
    <xf numFmtId="0" fontId="35" fillId="0" borderId="64" xfId="20" applyFont="1" applyBorder="1" applyAlignment="1">
      <alignment horizontal="center"/>
    </xf>
  </cellXfs>
  <cellStyles count="38">
    <cellStyle name="Moeda 2" xfId="4"/>
    <cellStyle name="Normal" xfId="0" builtinId="0"/>
    <cellStyle name="Normal 2" xfId="3"/>
    <cellStyle name="Normal 2 2" xfId="20"/>
    <cellStyle name="Normal 2 2 2" xfId="7"/>
    <cellStyle name="Normal 2 2 2 2" xfId="23"/>
    <cellStyle name="Normal 2 2 2 3" xfId="30"/>
    <cellStyle name="Normal 2 3" xfId="36"/>
    <cellStyle name="Normal 3" xfId="5"/>
    <cellStyle name="Normal 3 2" xfId="24"/>
    <cellStyle name="Normal 4" xfId="18"/>
    <cellStyle name="Normal 4 2" xfId="35"/>
    <cellStyle name="Normal 5" xfId="21"/>
    <cellStyle name="Normal 6" xfId="22"/>
    <cellStyle name="Normal 7" xfId="29"/>
    <cellStyle name="Normal 8" xfId="8"/>
    <cellStyle name="Porcentagem" xfId="28" builtinId="5"/>
    <cellStyle name="Porcentagem 2" xfId="6"/>
    <cellStyle name="Porcentagem 2 2 2" xfId="9"/>
    <cellStyle name="Porcentagem 2 2 2 2" xfId="25"/>
    <cellStyle name="Porcentagem 2 2 2 3" xfId="31"/>
    <cellStyle name="Separador de milhares 2" xfId="10"/>
    <cellStyle name="Separador de milhares 2 2" xfId="2"/>
    <cellStyle name="Separador de milhares 3" xfId="11"/>
    <cellStyle name="Separador de milhares_Plan2" xfId="32"/>
    <cellStyle name="TableStyleLight1" xfId="12"/>
    <cellStyle name="TableStyleLight1 2" xfId="19"/>
    <cellStyle name="TableStyleLight1 2 2" xfId="37"/>
    <cellStyle name="Vírgula 2" xfId="1"/>
    <cellStyle name="Vírgula 2 2" xfId="13"/>
    <cellStyle name="Vírgula 2 2 2" xfId="14"/>
    <cellStyle name="Vírgula 3" xfId="15"/>
    <cellStyle name="Vírgula 3 2" xfId="26"/>
    <cellStyle name="Vírgula 3 3" xfId="33"/>
    <cellStyle name="Vírgula 4" xfId="16"/>
    <cellStyle name="Vírgula 4 2" xfId="27"/>
    <cellStyle name="Vírgula 4 3" xfId="34"/>
    <cellStyle name="Vírgula 7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41</xdr:row>
      <xdr:rowOff>76200</xdr:rowOff>
    </xdr:from>
    <xdr:to>
      <xdr:col>3</xdr:col>
      <xdr:colOff>323850</xdr:colOff>
      <xdr:row>43</xdr:row>
      <xdr:rowOff>180975</xdr:rowOff>
    </xdr:to>
    <xdr:sp macro="" textlink="" fLocksText="0">
      <xdr:nvSpPr>
        <xdr:cNvPr id="2" name="CaixaDeTexto 1"/>
        <xdr:cNvSpPr txBox="1">
          <a:spLocks noChangeArrowheads="1"/>
        </xdr:cNvSpPr>
      </xdr:nvSpPr>
      <xdr:spPr bwMode="auto">
        <a:xfrm>
          <a:off x="542925" y="8553450"/>
          <a:ext cx="4914900" cy="485775"/>
        </a:xfrm>
        <a:prstGeom prst="rect">
          <a:avLst/>
        </a:prstGeom>
        <a:solidFill>
          <a:srgbClr val="FFFFFF"/>
        </a:solidFill>
        <a:ln w="9360" cap="sq">
          <a:solidFill>
            <a:srgbClr val="BCBCBC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FF0000"/>
              </a:solidFill>
              <a:latin typeface="Calibri"/>
            </a:rPr>
            <a:t>Estamos apresentando um modelo. O preenchimento da planilha é de total responsabilidade do licitante.(com desoneração)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"/>
  <sheetViews>
    <sheetView tabSelected="1" zoomScaleNormal="100" workbookViewId="0">
      <pane ySplit="2" topLeftCell="A3" activePane="bottomLeft" state="frozen"/>
      <selection pane="bottomLeft" activeCell="C10" sqref="C10"/>
    </sheetView>
  </sheetViews>
  <sheetFormatPr defaultRowHeight="12.75" x14ac:dyDescent="0.2"/>
  <cols>
    <col min="1" max="1" width="7.875" style="4" customWidth="1"/>
    <col min="2" max="2" width="18.625" style="4" customWidth="1"/>
    <col min="3" max="3" width="60" style="103" customWidth="1"/>
    <col min="4" max="4" width="9" style="4"/>
    <col min="5" max="5" width="10.125" style="104" bestFit="1" customWidth="1"/>
    <col min="6" max="6" width="13.125" style="105" customWidth="1"/>
    <col min="7" max="7" width="12.625" style="106" customWidth="1"/>
    <col min="8" max="8" width="10.625" style="40" customWidth="1"/>
    <col min="9" max="9" width="12.125" style="5" customWidth="1"/>
    <col min="10" max="256" width="9" style="4"/>
    <col min="257" max="257" width="7.875" style="4" customWidth="1"/>
    <col min="258" max="258" width="18.625" style="4" customWidth="1"/>
    <col min="259" max="259" width="60" style="4" customWidth="1"/>
    <col min="260" max="260" width="9" style="4"/>
    <col min="261" max="261" width="10.125" style="4" bestFit="1" customWidth="1"/>
    <col min="262" max="262" width="13.125" style="4" customWidth="1"/>
    <col min="263" max="263" width="12.625" style="4" customWidth="1"/>
    <col min="264" max="264" width="10.625" style="4" customWidth="1"/>
    <col min="265" max="265" width="12.125" style="4" customWidth="1"/>
    <col min="266" max="512" width="9" style="4"/>
    <col min="513" max="513" width="7.875" style="4" customWidth="1"/>
    <col min="514" max="514" width="18.625" style="4" customWidth="1"/>
    <col min="515" max="515" width="60" style="4" customWidth="1"/>
    <col min="516" max="516" width="9" style="4"/>
    <col min="517" max="517" width="10.125" style="4" bestFit="1" customWidth="1"/>
    <col min="518" max="518" width="13.125" style="4" customWidth="1"/>
    <col min="519" max="519" width="12.625" style="4" customWidth="1"/>
    <col min="520" max="520" width="10.625" style="4" customWidth="1"/>
    <col min="521" max="521" width="12.125" style="4" customWidth="1"/>
    <col min="522" max="768" width="9" style="4"/>
    <col min="769" max="769" width="7.875" style="4" customWidth="1"/>
    <col min="770" max="770" width="18.625" style="4" customWidth="1"/>
    <col min="771" max="771" width="60" style="4" customWidth="1"/>
    <col min="772" max="772" width="9" style="4"/>
    <col min="773" max="773" width="10.125" style="4" bestFit="1" customWidth="1"/>
    <col min="774" max="774" width="13.125" style="4" customWidth="1"/>
    <col min="775" max="775" width="12.625" style="4" customWidth="1"/>
    <col min="776" max="776" width="10.625" style="4" customWidth="1"/>
    <col min="777" max="777" width="12.125" style="4" customWidth="1"/>
    <col min="778" max="1024" width="9" style="4"/>
    <col min="1025" max="1025" width="7.875" style="4" customWidth="1"/>
    <col min="1026" max="1026" width="18.625" style="4" customWidth="1"/>
    <col min="1027" max="1027" width="60" style="4" customWidth="1"/>
    <col min="1028" max="1028" width="9" style="4"/>
    <col min="1029" max="1029" width="10.125" style="4" bestFit="1" customWidth="1"/>
    <col min="1030" max="1030" width="13.125" style="4" customWidth="1"/>
    <col min="1031" max="1031" width="12.625" style="4" customWidth="1"/>
    <col min="1032" max="1032" width="10.625" style="4" customWidth="1"/>
    <col min="1033" max="1033" width="12.125" style="4" customWidth="1"/>
    <col min="1034" max="1280" width="9" style="4"/>
    <col min="1281" max="1281" width="7.875" style="4" customWidth="1"/>
    <col min="1282" max="1282" width="18.625" style="4" customWidth="1"/>
    <col min="1283" max="1283" width="60" style="4" customWidth="1"/>
    <col min="1284" max="1284" width="9" style="4"/>
    <col min="1285" max="1285" width="10.125" style="4" bestFit="1" customWidth="1"/>
    <col min="1286" max="1286" width="13.125" style="4" customWidth="1"/>
    <col min="1287" max="1287" width="12.625" style="4" customWidth="1"/>
    <col min="1288" max="1288" width="10.625" style="4" customWidth="1"/>
    <col min="1289" max="1289" width="12.125" style="4" customWidth="1"/>
    <col min="1290" max="1536" width="9" style="4"/>
    <col min="1537" max="1537" width="7.875" style="4" customWidth="1"/>
    <col min="1538" max="1538" width="18.625" style="4" customWidth="1"/>
    <col min="1539" max="1539" width="60" style="4" customWidth="1"/>
    <col min="1540" max="1540" width="9" style="4"/>
    <col min="1541" max="1541" width="10.125" style="4" bestFit="1" customWidth="1"/>
    <col min="1542" max="1542" width="13.125" style="4" customWidth="1"/>
    <col min="1543" max="1543" width="12.625" style="4" customWidth="1"/>
    <col min="1544" max="1544" width="10.625" style="4" customWidth="1"/>
    <col min="1545" max="1545" width="12.125" style="4" customWidth="1"/>
    <col min="1546" max="1792" width="9" style="4"/>
    <col min="1793" max="1793" width="7.875" style="4" customWidth="1"/>
    <col min="1794" max="1794" width="18.625" style="4" customWidth="1"/>
    <col min="1795" max="1795" width="60" style="4" customWidth="1"/>
    <col min="1796" max="1796" width="9" style="4"/>
    <col min="1797" max="1797" width="10.125" style="4" bestFit="1" customWidth="1"/>
    <col min="1798" max="1798" width="13.125" style="4" customWidth="1"/>
    <col min="1799" max="1799" width="12.625" style="4" customWidth="1"/>
    <col min="1800" max="1800" width="10.625" style="4" customWidth="1"/>
    <col min="1801" max="1801" width="12.125" style="4" customWidth="1"/>
    <col min="1802" max="2048" width="9" style="4"/>
    <col min="2049" max="2049" width="7.875" style="4" customWidth="1"/>
    <col min="2050" max="2050" width="18.625" style="4" customWidth="1"/>
    <col min="2051" max="2051" width="60" style="4" customWidth="1"/>
    <col min="2052" max="2052" width="9" style="4"/>
    <col min="2053" max="2053" width="10.125" style="4" bestFit="1" customWidth="1"/>
    <col min="2054" max="2054" width="13.125" style="4" customWidth="1"/>
    <col min="2055" max="2055" width="12.625" style="4" customWidth="1"/>
    <col min="2056" max="2056" width="10.625" style="4" customWidth="1"/>
    <col min="2057" max="2057" width="12.125" style="4" customWidth="1"/>
    <col min="2058" max="2304" width="9" style="4"/>
    <col min="2305" max="2305" width="7.875" style="4" customWidth="1"/>
    <col min="2306" max="2306" width="18.625" style="4" customWidth="1"/>
    <col min="2307" max="2307" width="60" style="4" customWidth="1"/>
    <col min="2308" max="2308" width="9" style="4"/>
    <col min="2309" max="2309" width="10.125" style="4" bestFit="1" customWidth="1"/>
    <col min="2310" max="2310" width="13.125" style="4" customWidth="1"/>
    <col min="2311" max="2311" width="12.625" style="4" customWidth="1"/>
    <col min="2312" max="2312" width="10.625" style="4" customWidth="1"/>
    <col min="2313" max="2313" width="12.125" style="4" customWidth="1"/>
    <col min="2314" max="2560" width="9" style="4"/>
    <col min="2561" max="2561" width="7.875" style="4" customWidth="1"/>
    <col min="2562" max="2562" width="18.625" style="4" customWidth="1"/>
    <col min="2563" max="2563" width="60" style="4" customWidth="1"/>
    <col min="2564" max="2564" width="9" style="4"/>
    <col min="2565" max="2565" width="10.125" style="4" bestFit="1" customWidth="1"/>
    <col min="2566" max="2566" width="13.125" style="4" customWidth="1"/>
    <col min="2567" max="2567" width="12.625" style="4" customWidth="1"/>
    <col min="2568" max="2568" width="10.625" style="4" customWidth="1"/>
    <col min="2569" max="2569" width="12.125" style="4" customWidth="1"/>
    <col min="2570" max="2816" width="9" style="4"/>
    <col min="2817" max="2817" width="7.875" style="4" customWidth="1"/>
    <col min="2818" max="2818" width="18.625" style="4" customWidth="1"/>
    <col min="2819" max="2819" width="60" style="4" customWidth="1"/>
    <col min="2820" max="2820" width="9" style="4"/>
    <col min="2821" max="2821" width="10.125" style="4" bestFit="1" customWidth="1"/>
    <col min="2822" max="2822" width="13.125" style="4" customWidth="1"/>
    <col min="2823" max="2823" width="12.625" style="4" customWidth="1"/>
    <col min="2824" max="2824" width="10.625" style="4" customWidth="1"/>
    <col min="2825" max="2825" width="12.125" style="4" customWidth="1"/>
    <col min="2826" max="3072" width="9" style="4"/>
    <col min="3073" max="3073" width="7.875" style="4" customWidth="1"/>
    <col min="3074" max="3074" width="18.625" style="4" customWidth="1"/>
    <col min="3075" max="3075" width="60" style="4" customWidth="1"/>
    <col min="3076" max="3076" width="9" style="4"/>
    <col min="3077" max="3077" width="10.125" style="4" bestFit="1" customWidth="1"/>
    <col min="3078" max="3078" width="13.125" style="4" customWidth="1"/>
    <col min="3079" max="3079" width="12.625" style="4" customWidth="1"/>
    <col min="3080" max="3080" width="10.625" style="4" customWidth="1"/>
    <col min="3081" max="3081" width="12.125" style="4" customWidth="1"/>
    <col min="3082" max="3328" width="9" style="4"/>
    <col min="3329" max="3329" width="7.875" style="4" customWidth="1"/>
    <col min="3330" max="3330" width="18.625" style="4" customWidth="1"/>
    <col min="3331" max="3331" width="60" style="4" customWidth="1"/>
    <col min="3332" max="3332" width="9" style="4"/>
    <col min="3333" max="3333" width="10.125" style="4" bestFit="1" customWidth="1"/>
    <col min="3334" max="3334" width="13.125" style="4" customWidth="1"/>
    <col min="3335" max="3335" width="12.625" style="4" customWidth="1"/>
    <col min="3336" max="3336" width="10.625" style="4" customWidth="1"/>
    <col min="3337" max="3337" width="12.125" style="4" customWidth="1"/>
    <col min="3338" max="3584" width="9" style="4"/>
    <col min="3585" max="3585" width="7.875" style="4" customWidth="1"/>
    <col min="3586" max="3586" width="18.625" style="4" customWidth="1"/>
    <col min="3587" max="3587" width="60" style="4" customWidth="1"/>
    <col min="3588" max="3588" width="9" style="4"/>
    <col min="3589" max="3589" width="10.125" style="4" bestFit="1" customWidth="1"/>
    <col min="3590" max="3590" width="13.125" style="4" customWidth="1"/>
    <col min="3591" max="3591" width="12.625" style="4" customWidth="1"/>
    <col min="3592" max="3592" width="10.625" style="4" customWidth="1"/>
    <col min="3593" max="3593" width="12.125" style="4" customWidth="1"/>
    <col min="3594" max="3840" width="9" style="4"/>
    <col min="3841" max="3841" width="7.875" style="4" customWidth="1"/>
    <col min="3842" max="3842" width="18.625" style="4" customWidth="1"/>
    <col min="3843" max="3843" width="60" style="4" customWidth="1"/>
    <col min="3844" max="3844" width="9" style="4"/>
    <col min="3845" max="3845" width="10.125" style="4" bestFit="1" customWidth="1"/>
    <col min="3846" max="3846" width="13.125" style="4" customWidth="1"/>
    <col min="3847" max="3847" width="12.625" style="4" customWidth="1"/>
    <col min="3848" max="3848" width="10.625" style="4" customWidth="1"/>
    <col min="3849" max="3849" width="12.125" style="4" customWidth="1"/>
    <col min="3850" max="4096" width="9" style="4"/>
    <col min="4097" max="4097" width="7.875" style="4" customWidth="1"/>
    <col min="4098" max="4098" width="18.625" style="4" customWidth="1"/>
    <col min="4099" max="4099" width="60" style="4" customWidth="1"/>
    <col min="4100" max="4100" width="9" style="4"/>
    <col min="4101" max="4101" width="10.125" style="4" bestFit="1" customWidth="1"/>
    <col min="4102" max="4102" width="13.125" style="4" customWidth="1"/>
    <col min="4103" max="4103" width="12.625" style="4" customWidth="1"/>
    <col min="4104" max="4104" width="10.625" style="4" customWidth="1"/>
    <col min="4105" max="4105" width="12.125" style="4" customWidth="1"/>
    <col min="4106" max="4352" width="9" style="4"/>
    <col min="4353" max="4353" width="7.875" style="4" customWidth="1"/>
    <col min="4354" max="4354" width="18.625" style="4" customWidth="1"/>
    <col min="4355" max="4355" width="60" style="4" customWidth="1"/>
    <col min="4356" max="4356" width="9" style="4"/>
    <col min="4357" max="4357" width="10.125" style="4" bestFit="1" customWidth="1"/>
    <col min="4358" max="4358" width="13.125" style="4" customWidth="1"/>
    <col min="4359" max="4359" width="12.625" style="4" customWidth="1"/>
    <col min="4360" max="4360" width="10.625" style="4" customWidth="1"/>
    <col min="4361" max="4361" width="12.125" style="4" customWidth="1"/>
    <col min="4362" max="4608" width="9" style="4"/>
    <col min="4609" max="4609" width="7.875" style="4" customWidth="1"/>
    <col min="4610" max="4610" width="18.625" style="4" customWidth="1"/>
    <col min="4611" max="4611" width="60" style="4" customWidth="1"/>
    <col min="4612" max="4612" width="9" style="4"/>
    <col min="4613" max="4613" width="10.125" style="4" bestFit="1" customWidth="1"/>
    <col min="4614" max="4614" width="13.125" style="4" customWidth="1"/>
    <col min="4615" max="4615" width="12.625" style="4" customWidth="1"/>
    <col min="4616" max="4616" width="10.625" style="4" customWidth="1"/>
    <col min="4617" max="4617" width="12.125" style="4" customWidth="1"/>
    <col min="4618" max="4864" width="9" style="4"/>
    <col min="4865" max="4865" width="7.875" style="4" customWidth="1"/>
    <col min="4866" max="4866" width="18.625" style="4" customWidth="1"/>
    <col min="4867" max="4867" width="60" style="4" customWidth="1"/>
    <col min="4868" max="4868" width="9" style="4"/>
    <col min="4869" max="4869" width="10.125" style="4" bestFit="1" customWidth="1"/>
    <col min="4870" max="4870" width="13.125" style="4" customWidth="1"/>
    <col min="4871" max="4871" width="12.625" style="4" customWidth="1"/>
    <col min="4872" max="4872" width="10.625" style="4" customWidth="1"/>
    <col min="4873" max="4873" width="12.125" style="4" customWidth="1"/>
    <col min="4874" max="5120" width="9" style="4"/>
    <col min="5121" max="5121" width="7.875" style="4" customWidth="1"/>
    <col min="5122" max="5122" width="18.625" style="4" customWidth="1"/>
    <col min="5123" max="5123" width="60" style="4" customWidth="1"/>
    <col min="5124" max="5124" width="9" style="4"/>
    <col min="5125" max="5125" width="10.125" style="4" bestFit="1" customWidth="1"/>
    <col min="5126" max="5126" width="13.125" style="4" customWidth="1"/>
    <col min="5127" max="5127" width="12.625" style="4" customWidth="1"/>
    <col min="5128" max="5128" width="10.625" style="4" customWidth="1"/>
    <col min="5129" max="5129" width="12.125" style="4" customWidth="1"/>
    <col min="5130" max="5376" width="9" style="4"/>
    <col min="5377" max="5377" width="7.875" style="4" customWidth="1"/>
    <col min="5378" max="5378" width="18.625" style="4" customWidth="1"/>
    <col min="5379" max="5379" width="60" style="4" customWidth="1"/>
    <col min="5380" max="5380" width="9" style="4"/>
    <col min="5381" max="5381" width="10.125" style="4" bestFit="1" customWidth="1"/>
    <col min="5382" max="5382" width="13.125" style="4" customWidth="1"/>
    <col min="5383" max="5383" width="12.625" style="4" customWidth="1"/>
    <col min="5384" max="5384" width="10.625" style="4" customWidth="1"/>
    <col min="5385" max="5385" width="12.125" style="4" customWidth="1"/>
    <col min="5386" max="5632" width="9" style="4"/>
    <col min="5633" max="5633" width="7.875" style="4" customWidth="1"/>
    <col min="5634" max="5634" width="18.625" style="4" customWidth="1"/>
    <col min="5635" max="5635" width="60" style="4" customWidth="1"/>
    <col min="5636" max="5636" width="9" style="4"/>
    <col min="5637" max="5637" width="10.125" style="4" bestFit="1" customWidth="1"/>
    <col min="5638" max="5638" width="13.125" style="4" customWidth="1"/>
    <col min="5639" max="5639" width="12.625" style="4" customWidth="1"/>
    <col min="5640" max="5640" width="10.625" style="4" customWidth="1"/>
    <col min="5641" max="5641" width="12.125" style="4" customWidth="1"/>
    <col min="5642" max="5888" width="9" style="4"/>
    <col min="5889" max="5889" width="7.875" style="4" customWidth="1"/>
    <col min="5890" max="5890" width="18.625" style="4" customWidth="1"/>
    <col min="5891" max="5891" width="60" style="4" customWidth="1"/>
    <col min="5892" max="5892" width="9" style="4"/>
    <col min="5893" max="5893" width="10.125" style="4" bestFit="1" customWidth="1"/>
    <col min="5894" max="5894" width="13.125" style="4" customWidth="1"/>
    <col min="5895" max="5895" width="12.625" style="4" customWidth="1"/>
    <col min="5896" max="5896" width="10.625" style="4" customWidth="1"/>
    <col min="5897" max="5897" width="12.125" style="4" customWidth="1"/>
    <col min="5898" max="6144" width="9" style="4"/>
    <col min="6145" max="6145" width="7.875" style="4" customWidth="1"/>
    <col min="6146" max="6146" width="18.625" style="4" customWidth="1"/>
    <col min="6147" max="6147" width="60" style="4" customWidth="1"/>
    <col min="6148" max="6148" width="9" style="4"/>
    <col min="6149" max="6149" width="10.125" style="4" bestFit="1" customWidth="1"/>
    <col min="6150" max="6150" width="13.125" style="4" customWidth="1"/>
    <col min="6151" max="6151" width="12.625" style="4" customWidth="1"/>
    <col min="6152" max="6152" width="10.625" style="4" customWidth="1"/>
    <col min="6153" max="6153" width="12.125" style="4" customWidth="1"/>
    <col min="6154" max="6400" width="9" style="4"/>
    <col min="6401" max="6401" width="7.875" style="4" customWidth="1"/>
    <col min="6402" max="6402" width="18.625" style="4" customWidth="1"/>
    <col min="6403" max="6403" width="60" style="4" customWidth="1"/>
    <col min="6404" max="6404" width="9" style="4"/>
    <col min="6405" max="6405" width="10.125" style="4" bestFit="1" customWidth="1"/>
    <col min="6406" max="6406" width="13.125" style="4" customWidth="1"/>
    <col min="6407" max="6407" width="12.625" style="4" customWidth="1"/>
    <col min="6408" max="6408" width="10.625" style="4" customWidth="1"/>
    <col min="6409" max="6409" width="12.125" style="4" customWidth="1"/>
    <col min="6410" max="6656" width="9" style="4"/>
    <col min="6657" max="6657" width="7.875" style="4" customWidth="1"/>
    <col min="6658" max="6658" width="18.625" style="4" customWidth="1"/>
    <col min="6659" max="6659" width="60" style="4" customWidth="1"/>
    <col min="6660" max="6660" width="9" style="4"/>
    <col min="6661" max="6661" width="10.125" style="4" bestFit="1" customWidth="1"/>
    <col min="6662" max="6662" width="13.125" style="4" customWidth="1"/>
    <col min="6663" max="6663" width="12.625" style="4" customWidth="1"/>
    <col min="6664" max="6664" width="10.625" style="4" customWidth="1"/>
    <col min="6665" max="6665" width="12.125" style="4" customWidth="1"/>
    <col min="6666" max="6912" width="9" style="4"/>
    <col min="6913" max="6913" width="7.875" style="4" customWidth="1"/>
    <col min="6914" max="6914" width="18.625" style="4" customWidth="1"/>
    <col min="6915" max="6915" width="60" style="4" customWidth="1"/>
    <col min="6916" max="6916" width="9" style="4"/>
    <col min="6917" max="6917" width="10.125" style="4" bestFit="1" customWidth="1"/>
    <col min="6918" max="6918" width="13.125" style="4" customWidth="1"/>
    <col min="6919" max="6919" width="12.625" style="4" customWidth="1"/>
    <col min="6920" max="6920" width="10.625" style="4" customWidth="1"/>
    <col min="6921" max="6921" width="12.125" style="4" customWidth="1"/>
    <col min="6922" max="7168" width="9" style="4"/>
    <col min="7169" max="7169" width="7.875" style="4" customWidth="1"/>
    <col min="7170" max="7170" width="18.625" style="4" customWidth="1"/>
    <col min="7171" max="7171" width="60" style="4" customWidth="1"/>
    <col min="7172" max="7172" width="9" style="4"/>
    <col min="7173" max="7173" width="10.125" style="4" bestFit="1" customWidth="1"/>
    <col min="7174" max="7174" width="13.125" style="4" customWidth="1"/>
    <col min="7175" max="7175" width="12.625" style="4" customWidth="1"/>
    <col min="7176" max="7176" width="10.625" style="4" customWidth="1"/>
    <col min="7177" max="7177" width="12.125" style="4" customWidth="1"/>
    <col min="7178" max="7424" width="9" style="4"/>
    <col min="7425" max="7425" width="7.875" style="4" customWidth="1"/>
    <col min="7426" max="7426" width="18.625" style="4" customWidth="1"/>
    <col min="7427" max="7427" width="60" style="4" customWidth="1"/>
    <col min="7428" max="7428" width="9" style="4"/>
    <col min="7429" max="7429" width="10.125" style="4" bestFit="1" customWidth="1"/>
    <col min="7430" max="7430" width="13.125" style="4" customWidth="1"/>
    <col min="7431" max="7431" width="12.625" style="4" customWidth="1"/>
    <col min="7432" max="7432" width="10.625" style="4" customWidth="1"/>
    <col min="7433" max="7433" width="12.125" style="4" customWidth="1"/>
    <col min="7434" max="7680" width="9" style="4"/>
    <col min="7681" max="7681" width="7.875" style="4" customWidth="1"/>
    <col min="7682" max="7682" width="18.625" style="4" customWidth="1"/>
    <col min="7683" max="7683" width="60" style="4" customWidth="1"/>
    <col min="7684" max="7684" width="9" style="4"/>
    <col min="7685" max="7685" width="10.125" style="4" bestFit="1" customWidth="1"/>
    <col min="7686" max="7686" width="13.125" style="4" customWidth="1"/>
    <col min="7687" max="7687" width="12.625" style="4" customWidth="1"/>
    <col min="7688" max="7688" width="10.625" style="4" customWidth="1"/>
    <col min="7689" max="7689" width="12.125" style="4" customWidth="1"/>
    <col min="7690" max="7936" width="9" style="4"/>
    <col min="7937" max="7937" width="7.875" style="4" customWidth="1"/>
    <col min="7938" max="7938" width="18.625" style="4" customWidth="1"/>
    <col min="7939" max="7939" width="60" style="4" customWidth="1"/>
    <col min="7940" max="7940" width="9" style="4"/>
    <col min="7941" max="7941" width="10.125" style="4" bestFit="1" customWidth="1"/>
    <col min="7942" max="7942" width="13.125" style="4" customWidth="1"/>
    <col min="7943" max="7943" width="12.625" style="4" customWidth="1"/>
    <col min="7944" max="7944" width="10.625" style="4" customWidth="1"/>
    <col min="7945" max="7945" width="12.125" style="4" customWidth="1"/>
    <col min="7946" max="8192" width="9" style="4"/>
    <col min="8193" max="8193" width="7.875" style="4" customWidth="1"/>
    <col min="8194" max="8194" width="18.625" style="4" customWidth="1"/>
    <col min="8195" max="8195" width="60" style="4" customWidth="1"/>
    <col min="8196" max="8196" width="9" style="4"/>
    <col min="8197" max="8197" width="10.125" style="4" bestFit="1" customWidth="1"/>
    <col min="8198" max="8198" width="13.125" style="4" customWidth="1"/>
    <col min="8199" max="8199" width="12.625" style="4" customWidth="1"/>
    <col min="8200" max="8200" width="10.625" style="4" customWidth="1"/>
    <col min="8201" max="8201" width="12.125" style="4" customWidth="1"/>
    <col min="8202" max="8448" width="9" style="4"/>
    <col min="8449" max="8449" width="7.875" style="4" customWidth="1"/>
    <col min="8450" max="8450" width="18.625" style="4" customWidth="1"/>
    <col min="8451" max="8451" width="60" style="4" customWidth="1"/>
    <col min="8452" max="8452" width="9" style="4"/>
    <col min="8453" max="8453" width="10.125" style="4" bestFit="1" customWidth="1"/>
    <col min="8454" max="8454" width="13.125" style="4" customWidth="1"/>
    <col min="8455" max="8455" width="12.625" style="4" customWidth="1"/>
    <col min="8456" max="8456" width="10.625" style="4" customWidth="1"/>
    <col min="8457" max="8457" width="12.125" style="4" customWidth="1"/>
    <col min="8458" max="8704" width="9" style="4"/>
    <col min="8705" max="8705" width="7.875" style="4" customWidth="1"/>
    <col min="8706" max="8706" width="18.625" style="4" customWidth="1"/>
    <col min="8707" max="8707" width="60" style="4" customWidth="1"/>
    <col min="8708" max="8708" width="9" style="4"/>
    <col min="8709" max="8709" width="10.125" style="4" bestFit="1" customWidth="1"/>
    <col min="8710" max="8710" width="13.125" style="4" customWidth="1"/>
    <col min="8711" max="8711" width="12.625" style="4" customWidth="1"/>
    <col min="8712" max="8712" width="10.625" style="4" customWidth="1"/>
    <col min="8713" max="8713" width="12.125" style="4" customWidth="1"/>
    <col min="8714" max="8960" width="9" style="4"/>
    <col min="8961" max="8961" width="7.875" style="4" customWidth="1"/>
    <col min="8962" max="8962" width="18.625" style="4" customWidth="1"/>
    <col min="8963" max="8963" width="60" style="4" customWidth="1"/>
    <col min="8964" max="8964" width="9" style="4"/>
    <col min="8965" max="8965" width="10.125" style="4" bestFit="1" customWidth="1"/>
    <col min="8966" max="8966" width="13.125" style="4" customWidth="1"/>
    <col min="8967" max="8967" width="12.625" style="4" customWidth="1"/>
    <col min="8968" max="8968" width="10.625" style="4" customWidth="1"/>
    <col min="8969" max="8969" width="12.125" style="4" customWidth="1"/>
    <col min="8970" max="9216" width="9" style="4"/>
    <col min="9217" max="9217" width="7.875" style="4" customWidth="1"/>
    <col min="9218" max="9218" width="18.625" style="4" customWidth="1"/>
    <col min="9219" max="9219" width="60" style="4" customWidth="1"/>
    <col min="9220" max="9220" width="9" style="4"/>
    <col min="9221" max="9221" width="10.125" style="4" bestFit="1" customWidth="1"/>
    <col min="9222" max="9222" width="13.125" style="4" customWidth="1"/>
    <col min="9223" max="9223" width="12.625" style="4" customWidth="1"/>
    <col min="9224" max="9224" width="10.625" style="4" customWidth="1"/>
    <col min="9225" max="9225" width="12.125" style="4" customWidth="1"/>
    <col min="9226" max="9472" width="9" style="4"/>
    <col min="9473" max="9473" width="7.875" style="4" customWidth="1"/>
    <col min="9474" max="9474" width="18.625" style="4" customWidth="1"/>
    <col min="9475" max="9475" width="60" style="4" customWidth="1"/>
    <col min="9476" max="9476" width="9" style="4"/>
    <col min="9477" max="9477" width="10.125" style="4" bestFit="1" customWidth="1"/>
    <col min="9478" max="9478" width="13.125" style="4" customWidth="1"/>
    <col min="9479" max="9479" width="12.625" style="4" customWidth="1"/>
    <col min="9480" max="9480" width="10.625" style="4" customWidth="1"/>
    <col min="9481" max="9481" width="12.125" style="4" customWidth="1"/>
    <col min="9482" max="9728" width="9" style="4"/>
    <col min="9729" max="9729" width="7.875" style="4" customWidth="1"/>
    <col min="9730" max="9730" width="18.625" style="4" customWidth="1"/>
    <col min="9731" max="9731" width="60" style="4" customWidth="1"/>
    <col min="9732" max="9732" width="9" style="4"/>
    <col min="9733" max="9733" width="10.125" style="4" bestFit="1" customWidth="1"/>
    <col min="9734" max="9734" width="13.125" style="4" customWidth="1"/>
    <col min="9735" max="9735" width="12.625" style="4" customWidth="1"/>
    <col min="9736" max="9736" width="10.625" style="4" customWidth="1"/>
    <col min="9737" max="9737" width="12.125" style="4" customWidth="1"/>
    <col min="9738" max="9984" width="9" style="4"/>
    <col min="9985" max="9985" width="7.875" style="4" customWidth="1"/>
    <col min="9986" max="9986" width="18.625" style="4" customWidth="1"/>
    <col min="9987" max="9987" width="60" style="4" customWidth="1"/>
    <col min="9988" max="9988" width="9" style="4"/>
    <col min="9989" max="9989" width="10.125" style="4" bestFit="1" customWidth="1"/>
    <col min="9990" max="9990" width="13.125" style="4" customWidth="1"/>
    <col min="9991" max="9991" width="12.625" style="4" customWidth="1"/>
    <col min="9992" max="9992" width="10.625" style="4" customWidth="1"/>
    <col min="9993" max="9993" width="12.125" style="4" customWidth="1"/>
    <col min="9994" max="10240" width="9" style="4"/>
    <col min="10241" max="10241" width="7.875" style="4" customWidth="1"/>
    <col min="10242" max="10242" width="18.625" style="4" customWidth="1"/>
    <col min="10243" max="10243" width="60" style="4" customWidth="1"/>
    <col min="10244" max="10244" width="9" style="4"/>
    <col min="10245" max="10245" width="10.125" style="4" bestFit="1" customWidth="1"/>
    <col min="10246" max="10246" width="13.125" style="4" customWidth="1"/>
    <col min="10247" max="10247" width="12.625" style="4" customWidth="1"/>
    <col min="10248" max="10248" width="10.625" style="4" customWidth="1"/>
    <col min="10249" max="10249" width="12.125" style="4" customWidth="1"/>
    <col min="10250" max="10496" width="9" style="4"/>
    <col min="10497" max="10497" width="7.875" style="4" customWidth="1"/>
    <col min="10498" max="10498" width="18.625" style="4" customWidth="1"/>
    <col min="10499" max="10499" width="60" style="4" customWidth="1"/>
    <col min="10500" max="10500" width="9" style="4"/>
    <col min="10501" max="10501" width="10.125" style="4" bestFit="1" customWidth="1"/>
    <col min="10502" max="10502" width="13.125" style="4" customWidth="1"/>
    <col min="10503" max="10503" width="12.625" style="4" customWidth="1"/>
    <col min="10504" max="10504" width="10.625" style="4" customWidth="1"/>
    <col min="10505" max="10505" width="12.125" style="4" customWidth="1"/>
    <col min="10506" max="10752" width="9" style="4"/>
    <col min="10753" max="10753" width="7.875" style="4" customWidth="1"/>
    <col min="10754" max="10754" width="18.625" style="4" customWidth="1"/>
    <col min="10755" max="10755" width="60" style="4" customWidth="1"/>
    <col min="10756" max="10756" width="9" style="4"/>
    <col min="10757" max="10757" width="10.125" style="4" bestFit="1" customWidth="1"/>
    <col min="10758" max="10758" width="13.125" style="4" customWidth="1"/>
    <col min="10759" max="10759" width="12.625" style="4" customWidth="1"/>
    <col min="10760" max="10760" width="10.625" style="4" customWidth="1"/>
    <col min="10761" max="10761" width="12.125" style="4" customWidth="1"/>
    <col min="10762" max="11008" width="9" style="4"/>
    <col min="11009" max="11009" width="7.875" style="4" customWidth="1"/>
    <col min="11010" max="11010" width="18.625" style="4" customWidth="1"/>
    <col min="11011" max="11011" width="60" style="4" customWidth="1"/>
    <col min="11012" max="11012" width="9" style="4"/>
    <col min="11013" max="11013" width="10.125" style="4" bestFit="1" customWidth="1"/>
    <col min="11014" max="11014" width="13.125" style="4" customWidth="1"/>
    <col min="11015" max="11015" width="12.625" style="4" customWidth="1"/>
    <col min="11016" max="11016" width="10.625" style="4" customWidth="1"/>
    <col min="11017" max="11017" width="12.125" style="4" customWidth="1"/>
    <col min="11018" max="11264" width="9" style="4"/>
    <col min="11265" max="11265" width="7.875" style="4" customWidth="1"/>
    <col min="11266" max="11266" width="18.625" style="4" customWidth="1"/>
    <col min="11267" max="11267" width="60" style="4" customWidth="1"/>
    <col min="11268" max="11268" width="9" style="4"/>
    <col min="11269" max="11269" width="10.125" style="4" bestFit="1" customWidth="1"/>
    <col min="11270" max="11270" width="13.125" style="4" customWidth="1"/>
    <col min="11271" max="11271" width="12.625" style="4" customWidth="1"/>
    <col min="11272" max="11272" width="10.625" style="4" customWidth="1"/>
    <col min="11273" max="11273" width="12.125" style="4" customWidth="1"/>
    <col min="11274" max="11520" width="9" style="4"/>
    <col min="11521" max="11521" width="7.875" style="4" customWidth="1"/>
    <col min="11522" max="11522" width="18.625" style="4" customWidth="1"/>
    <col min="11523" max="11523" width="60" style="4" customWidth="1"/>
    <col min="11524" max="11524" width="9" style="4"/>
    <col min="11525" max="11525" width="10.125" style="4" bestFit="1" customWidth="1"/>
    <col min="11526" max="11526" width="13.125" style="4" customWidth="1"/>
    <col min="11527" max="11527" width="12.625" style="4" customWidth="1"/>
    <col min="11528" max="11528" width="10.625" style="4" customWidth="1"/>
    <col min="11529" max="11529" width="12.125" style="4" customWidth="1"/>
    <col min="11530" max="11776" width="9" style="4"/>
    <col min="11777" max="11777" width="7.875" style="4" customWidth="1"/>
    <col min="11778" max="11778" width="18.625" style="4" customWidth="1"/>
    <col min="11779" max="11779" width="60" style="4" customWidth="1"/>
    <col min="11780" max="11780" width="9" style="4"/>
    <col min="11781" max="11781" width="10.125" style="4" bestFit="1" customWidth="1"/>
    <col min="11782" max="11782" width="13.125" style="4" customWidth="1"/>
    <col min="11783" max="11783" width="12.625" style="4" customWidth="1"/>
    <col min="11784" max="11784" width="10.625" style="4" customWidth="1"/>
    <col min="11785" max="11785" width="12.125" style="4" customWidth="1"/>
    <col min="11786" max="12032" width="9" style="4"/>
    <col min="12033" max="12033" width="7.875" style="4" customWidth="1"/>
    <col min="12034" max="12034" width="18.625" style="4" customWidth="1"/>
    <col min="12035" max="12035" width="60" style="4" customWidth="1"/>
    <col min="12036" max="12036" width="9" style="4"/>
    <col min="12037" max="12037" width="10.125" style="4" bestFit="1" customWidth="1"/>
    <col min="12038" max="12038" width="13.125" style="4" customWidth="1"/>
    <col min="12039" max="12039" width="12.625" style="4" customWidth="1"/>
    <col min="12040" max="12040" width="10.625" style="4" customWidth="1"/>
    <col min="12041" max="12041" width="12.125" style="4" customWidth="1"/>
    <col min="12042" max="12288" width="9" style="4"/>
    <col min="12289" max="12289" width="7.875" style="4" customWidth="1"/>
    <col min="12290" max="12290" width="18.625" style="4" customWidth="1"/>
    <col min="12291" max="12291" width="60" style="4" customWidth="1"/>
    <col min="12292" max="12292" width="9" style="4"/>
    <col min="12293" max="12293" width="10.125" style="4" bestFit="1" customWidth="1"/>
    <col min="12294" max="12294" width="13.125" style="4" customWidth="1"/>
    <col min="12295" max="12295" width="12.625" style="4" customWidth="1"/>
    <col min="12296" max="12296" width="10.625" style="4" customWidth="1"/>
    <col min="12297" max="12297" width="12.125" style="4" customWidth="1"/>
    <col min="12298" max="12544" width="9" style="4"/>
    <col min="12545" max="12545" width="7.875" style="4" customWidth="1"/>
    <col min="12546" max="12546" width="18.625" style="4" customWidth="1"/>
    <col min="12547" max="12547" width="60" style="4" customWidth="1"/>
    <col min="12548" max="12548" width="9" style="4"/>
    <col min="12549" max="12549" width="10.125" style="4" bestFit="1" customWidth="1"/>
    <col min="12550" max="12550" width="13.125" style="4" customWidth="1"/>
    <col min="12551" max="12551" width="12.625" style="4" customWidth="1"/>
    <col min="12552" max="12552" width="10.625" style="4" customWidth="1"/>
    <col min="12553" max="12553" width="12.125" style="4" customWidth="1"/>
    <col min="12554" max="12800" width="9" style="4"/>
    <col min="12801" max="12801" width="7.875" style="4" customWidth="1"/>
    <col min="12802" max="12802" width="18.625" style="4" customWidth="1"/>
    <col min="12803" max="12803" width="60" style="4" customWidth="1"/>
    <col min="12804" max="12804" width="9" style="4"/>
    <col min="12805" max="12805" width="10.125" style="4" bestFit="1" customWidth="1"/>
    <col min="12806" max="12806" width="13.125" style="4" customWidth="1"/>
    <col min="12807" max="12807" width="12.625" style="4" customWidth="1"/>
    <col min="12808" max="12808" width="10.625" style="4" customWidth="1"/>
    <col min="12809" max="12809" width="12.125" style="4" customWidth="1"/>
    <col min="12810" max="13056" width="9" style="4"/>
    <col min="13057" max="13057" width="7.875" style="4" customWidth="1"/>
    <col min="13058" max="13058" width="18.625" style="4" customWidth="1"/>
    <col min="13059" max="13059" width="60" style="4" customWidth="1"/>
    <col min="13060" max="13060" width="9" style="4"/>
    <col min="13061" max="13061" width="10.125" style="4" bestFit="1" customWidth="1"/>
    <col min="13062" max="13062" width="13.125" style="4" customWidth="1"/>
    <col min="13063" max="13063" width="12.625" style="4" customWidth="1"/>
    <col min="13064" max="13064" width="10.625" style="4" customWidth="1"/>
    <col min="13065" max="13065" width="12.125" style="4" customWidth="1"/>
    <col min="13066" max="13312" width="9" style="4"/>
    <col min="13313" max="13313" width="7.875" style="4" customWidth="1"/>
    <col min="13314" max="13314" width="18.625" style="4" customWidth="1"/>
    <col min="13315" max="13315" width="60" style="4" customWidth="1"/>
    <col min="13316" max="13316" width="9" style="4"/>
    <col min="13317" max="13317" width="10.125" style="4" bestFit="1" customWidth="1"/>
    <col min="13318" max="13318" width="13.125" style="4" customWidth="1"/>
    <col min="13319" max="13319" width="12.625" style="4" customWidth="1"/>
    <col min="13320" max="13320" width="10.625" style="4" customWidth="1"/>
    <col min="13321" max="13321" width="12.125" style="4" customWidth="1"/>
    <col min="13322" max="13568" width="9" style="4"/>
    <col min="13569" max="13569" width="7.875" style="4" customWidth="1"/>
    <col min="13570" max="13570" width="18.625" style="4" customWidth="1"/>
    <col min="13571" max="13571" width="60" style="4" customWidth="1"/>
    <col min="13572" max="13572" width="9" style="4"/>
    <col min="13573" max="13573" width="10.125" style="4" bestFit="1" customWidth="1"/>
    <col min="13574" max="13574" width="13.125" style="4" customWidth="1"/>
    <col min="13575" max="13575" width="12.625" style="4" customWidth="1"/>
    <col min="13576" max="13576" width="10.625" style="4" customWidth="1"/>
    <col min="13577" max="13577" width="12.125" style="4" customWidth="1"/>
    <col min="13578" max="13824" width="9" style="4"/>
    <col min="13825" max="13825" width="7.875" style="4" customWidth="1"/>
    <col min="13826" max="13826" width="18.625" style="4" customWidth="1"/>
    <col min="13827" max="13827" width="60" style="4" customWidth="1"/>
    <col min="13828" max="13828" width="9" style="4"/>
    <col min="13829" max="13829" width="10.125" style="4" bestFit="1" customWidth="1"/>
    <col min="13830" max="13830" width="13.125" style="4" customWidth="1"/>
    <col min="13831" max="13831" width="12.625" style="4" customWidth="1"/>
    <col min="13832" max="13832" width="10.625" style="4" customWidth="1"/>
    <col min="13833" max="13833" width="12.125" style="4" customWidth="1"/>
    <col min="13834" max="14080" width="9" style="4"/>
    <col min="14081" max="14081" width="7.875" style="4" customWidth="1"/>
    <col min="14082" max="14082" width="18.625" style="4" customWidth="1"/>
    <col min="14083" max="14083" width="60" style="4" customWidth="1"/>
    <col min="14084" max="14084" width="9" style="4"/>
    <col min="14085" max="14085" width="10.125" style="4" bestFit="1" customWidth="1"/>
    <col min="14086" max="14086" width="13.125" style="4" customWidth="1"/>
    <col min="14087" max="14087" width="12.625" style="4" customWidth="1"/>
    <col min="14088" max="14088" width="10.625" style="4" customWidth="1"/>
    <col min="14089" max="14089" width="12.125" style="4" customWidth="1"/>
    <col min="14090" max="14336" width="9" style="4"/>
    <col min="14337" max="14337" width="7.875" style="4" customWidth="1"/>
    <col min="14338" max="14338" width="18.625" style="4" customWidth="1"/>
    <col min="14339" max="14339" width="60" style="4" customWidth="1"/>
    <col min="14340" max="14340" width="9" style="4"/>
    <col min="14341" max="14341" width="10.125" style="4" bestFit="1" customWidth="1"/>
    <col min="14342" max="14342" width="13.125" style="4" customWidth="1"/>
    <col min="14343" max="14343" width="12.625" style="4" customWidth="1"/>
    <col min="14344" max="14344" width="10.625" style="4" customWidth="1"/>
    <col min="14345" max="14345" width="12.125" style="4" customWidth="1"/>
    <col min="14346" max="14592" width="9" style="4"/>
    <col min="14593" max="14593" width="7.875" style="4" customWidth="1"/>
    <col min="14594" max="14594" width="18.625" style="4" customWidth="1"/>
    <col min="14595" max="14595" width="60" style="4" customWidth="1"/>
    <col min="14596" max="14596" width="9" style="4"/>
    <col min="14597" max="14597" width="10.125" style="4" bestFit="1" customWidth="1"/>
    <col min="14598" max="14598" width="13.125" style="4" customWidth="1"/>
    <col min="14599" max="14599" width="12.625" style="4" customWidth="1"/>
    <col min="14600" max="14600" width="10.625" style="4" customWidth="1"/>
    <col min="14601" max="14601" width="12.125" style="4" customWidth="1"/>
    <col min="14602" max="14848" width="9" style="4"/>
    <col min="14849" max="14849" width="7.875" style="4" customWidth="1"/>
    <col min="14850" max="14850" width="18.625" style="4" customWidth="1"/>
    <col min="14851" max="14851" width="60" style="4" customWidth="1"/>
    <col min="14852" max="14852" width="9" style="4"/>
    <col min="14853" max="14853" width="10.125" style="4" bestFit="1" customWidth="1"/>
    <col min="14854" max="14854" width="13.125" style="4" customWidth="1"/>
    <col min="14855" max="14855" width="12.625" style="4" customWidth="1"/>
    <col min="14856" max="14856" width="10.625" style="4" customWidth="1"/>
    <col min="14857" max="14857" width="12.125" style="4" customWidth="1"/>
    <col min="14858" max="15104" width="9" style="4"/>
    <col min="15105" max="15105" width="7.875" style="4" customWidth="1"/>
    <col min="15106" max="15106" width="18.625" style="4" customWidth="1"/>
    <col min="15107" max="15107" width="60" style="4" customWidth="1"/>
    <col min="15108" max="15108" width="9" style="4"/>
    <col min="15109" max="15109" width="10.125" style="4" bestFit="1" customWidth="1"/>
    <col min="15110" max="15110" width="13.125" style="4" customWidth="1"/>
    <col min="15111" max="15111" width="12.625" style="4" customWidth="1"/>
    <col min="15112" max="15112" width="10.625" style="4" customWidth="1"/>
    <col min="15113" max="15113" width="12.125" style="4" customWidth="1"/>
    <col min="15114" max="15360" width="9" style="4"/>
    <col min="15361" max="15361" width="7.875" style="4" customWidth="1"/>
    <col min="15362" max="15362" width="18.625" style="4" customWidth="1"/>
    <col min="15363" max="15363" width="60" style="4" customWidth="1"/>
    <col min="15364" max="15364" width="9" style="4"/>
    <col min="15365" max="15365" width="10.125" style="4" bestFit="1" customWidth="1"/>
    <col min="15366" max="15366" width="13.125" style="4" customWidth="1"/>
    <col min="15367" max="15367" width="12.625" style="4" customWidth="1"/>
    <col min="15368" max="15368" width="10.625" style="4" customWidth="1"/>
    <col min="15369" max="15369" width="12.125" style="4" customWidth="1"/>
    <col min="15370" max="15616" width="9" style="4"/>
    <col min="15617" max="15617" width="7.875" style="4" customWidth="1"/>
    <col min="15618" max="15618" width="18.625" style="4" customWidth="1"/>
    <col min="15619" max="15619" width="60" style="4" customWidth="1"/>
    <col min="15620" max="15620" width="9" style="4"/>
    <col min="15621" max="15621" width="10.125" style="4" bestFit="1" customWidth="1"/>
    <col min="15622" max="15622" width="13.125" style="4" customWidth="1"/>
    <col min="15623" max="15623" width="12.625" style="4" customWidth="1"/>
    <col min="15624" max="15624" width="10.625" style="4" customWidth="1"/>
    <col min="15625" max="15625" width="12.125" style="4" customWidth="1"/>
    <col min="15626" max="15872" width="9" style="4"/>
    <col min="15873" max="15873" width="7.875" style="4" customWidth="1"/>
    <col min="15874" max="15874" width="18.625" style="4" customWidth="1"/>
    <col min="15875" max="15875" width="60" style="4" customWidth="1"/>
    <col min="15876" max="15876" width="9" style="4"/>
    <col min="15877" max="15877" width="10.125" style="4" bestFit="1" customWidth="1"/>
    <col min="15878" max="15878" width="13.125" style="4" customWidth="1"/>
    <col min="15879" max="15879" width="12.625" style="4" customWidth="1"/>
    <col min="15880" max="15880" width="10.625" style="4" customWidth="1"/>
    <col min="15881" max="15881" width="12.125" style="4" customWidth="1"/>
    <col min="15882" max="16128" width="9" style="4"/>
    <col min="16129" max="16129" width="7.875" style="4" customWidth="1"/>
    <col min="16130" max="16130" width="18.625" style="4" customWidth="1"/>
    <col min="16131" max="16131" width="60" style="4" customWidth="1"/>
    <col min="16132" max="16132" width="9" style="4"/>
    <col min="16133" max="16133" width="10.125" style="4" bestFit="1" customWidth="1"/>
    <col min="16134" max="16134" width="13.125" style="4" customWidth="1"/>
    <col min="16135" max="16135" width="12.625" style="4" customWidth="1"/>
    <col min="16136" max="16136" width="10.625" style="4" customWidth="1"/>
    <col min="16137" max="16137" width="12.125" style="4" customWidth="1"/>
    <col min="16138" max="16384" width="9" style="4"/>
  </cols>
  <sheetData>
    <row r="1" spans="1:11" ht="75" customHeight="1" x14ac:dyDescent="0.2">
      <c r="A1" s="370" t="s">
        <v>1048</v>
      </c>
      <c r="B1" s="370"/>
      <c r="C1" s="370"/>
      <c r="D1" s="370"/>
      <c r="E1" s="370"/>
      <c r="F1" s="370"/>
      <c r="G1" s="370"/>
    </row>
    <row r="2" spans="1:11" ht="12.75" customHeight="1" x14ac:dyDescent="0.2">
      <c r="A2" s="6" t="s">
        <v>277</v>
      </c>
      <c r="B2" s="7" t="s">
        <v>278</v>
      </c>
      <c r="C2" s="8" t="s">
        <v>279</v>
      </c>
      <c r="D2" s="6" t="s">
        <v>24</v>
      </c>
      <c r="E2" s="9" t="s">
        <v>280</v>
      </c>
      <c r="F2" s="10" t="s">
        <v>281</v>
      </c>
      <c r="G2" s="10" t="s">
        <v>282</v>
      </c>
    </row>
    <row r="3" spans="1:11" ht="15" customHeight="1" x14ac:dyDescent="0.2">
      <c r="A3" s="11">
        <v>1</v>
      </c>
      <c r="B3" s="371" t="s">
        <v>283</v>
      </c>
      <c r="C3" s="371"/>
      <c r="D3" s="12"/>
      <c r="E3" s="12"/>
      <c r="F3" s="78"/>
      <c r="G3" s="13"/>
    </row>
    <row r="4" spans="1:11" x14ac:dyDescent="0.2">
      <c r="A4" s="14" t="s">
        <v>284</v>
      </c>
      <c r="B4" s="15" t="s">
        <v>285</v>
      </c>
      <c r="C4" s="16" t="s">
        <v>6</v>
      </c>
      <c r="D4" s="17" t="s">
        <v>7</v>
      </c>
      <c r="E4" s="18">
        <v>5.0000000000000001E-3</v>
      </c>
      <c r="F4" s="19">
        <f>G11+G17+G24+G87+G139+G145</f>
        <v>185381.30000000002</v>
      </c>
      <c r="G4" s="107">
        <f>ROUND(F4*E4,2)</f>
        <v>926.91</v>
      </c>
    </row>
    <row r="5" spans="1:11" x14ac:dyDescent="0.2">
      <c r="A5" s="372" t="s">
        <v>286</v>
      </c>
      <c r="B5" s="373"/>
      <c r="C5" s="373"/>
      <c r="D5" s="373"/>
      <c r="E5" s="373"/>
      <c r="F5" s="374"/>
      <c r="G5" s="20">
        <f>SUM(G4)</f>
        <v>926.91</v>
      </c>
    </row>
    <row r="6" spans="1:11" x14ac:dyDescent="0.2">
      <c r="A6" s="21"/>
      <c r="B6" s="22"/>
      <c r="C6" s="23"/>
      <c r="D6" s="3"/>
      <c r="E6" s="24"/>
      <c r="F6" s="25"/>
      <c r="G6" s="26"/>
    </row>
    <row r="7" spans="1:11" x14ac:dyDescent="0.2">
      <c r="A7" s="27">
        <v>2</v>
      </c>
      <c r="B7" s="375" t="s">
        <v>287</v>
      </c>
      <c r="C7" s="376"/>
      <c r="D7" s="28"/>
      <c r="E7" s="28"/>
      <c r="F7" s="108"/>
      <c r="G7" s="29"/>
    </row>
    <row r="8" spans="1:11" x14ac:dyDescent="0.2">
      <c r="A8" s="21" t="s">
        <v>288</v>
      </c>
      <c r="B8" s="15">
        <v>90766</v>
      </c>
      <c r="C8" s="16" t="s">
        <v>10</v>
      </c>
      <c r="D8" s="30" t="s">
        <v>11</v>
      </c>
      <c r="E8" s="31">
        <f>110*4</f>
        <v>440</v>
      </c>
      <c r="F8" s="32">
        <v>19.43</v>
      </c>
      <c r="G8" s="107">
        <f>ROUND(F8*E8,2)</f>
        <v>8549.2000000000007</v>
      </c>
      <c r="H8" s="266"/>
      <c r="I8" s="33"/>
      <c r="K8" s="5"/>
    </row>
    <row r="9" spans="1:11" x14ac:dyDescent="0.2">
      <c r="A9" s="21" t="s">
        <v>289</v>
      </c>
      <c r="B9" s="15">
        <v>93572</v>
      </c>
      <c r="C9" s="16" t="s">
        <v>290</v>
      </c>
      <c r="D9" s="3" t="s">
        <v>291</v>
      </c>
      <c r="E9" s="31">
        <v>4</v>
      </c>
      <c r="F9" s="32">
        <v>5476.61</v>
      </c>
      <c r="G9" s="107">
        <f t="shared" ref="G9:G10" si="0">ROUND(F9*E9,2)</f>
        <v>21906.44</v>
      </c>
      <c r="H9" s="266"/>
      <c r="I9" s="33"/>
      <c r="K9" s="5"/>
    </row>
    <row r="10" spans="1:11" ht="25.5" x14ac:dyDescent="0.2">
      <c r="A10" s="21" t="s">
        <v>292</v>
      </c>
      <c r="B10" s="15">
        <v>88266</v>
      </c>
      <c r="C10" s="16" t="s">
        <v>16</v>
      </c>
      <c r="D10" s="17" t="s">
        <v>11</v>
      </c>
      <c r="E10" s="31">
        <f>110*2</f>
        <v>220</v>
      </c>
      <c r="F10" s="34">
        <v>20.65</v>
      </c>
      <c r="G10" s="107">
        <f t="shared" si="0"/>
        <v>4543</v>
      </c>
      <c r="H10" s="266"/>
      <c r="I10" s="33"/>
      <c r="K10" s="5"/>
    </row>
    <row r="11" spans="1:11" x14ac:dyDescent="0.2">
      <c r="A11" s="367" t="s">
        <v>293</v>
      </c>
      <c r="B11" s="368"/>
      <c r="C11" s="368"/>
      <c r="D11" s="368"/>
      <c r="E11" s="368"/>
      <c r="F11" s="369"/>
      <c r="G11" s="35">
        <f>SUM(G8:G10)</f>
        <v>34998.639999999999</v>
      </c>
      <c r="K11" s="5"/>
    </row>
    <row r="12" spans="1:11" s="40" customFormat="1" x14ac:dyDescent="0.2">
      <c r="A12" s="36"/>
      <c r="B12" s="37"/>
      <c r="C12" s="38"/>
      <c r="D12" s="37"/>
      <c r="E12" s="37"/>
      <c r="F12" s="109"/>
      <c r="G12" s="39"/>
      <c r="I12" s="41"/>
      <c r="J12" s="318" t="s">
        <v>1047</v>
      </c>
      <c r="K12" s="5"/>
    </row>
    <row r="13" spans="1:11" ht="15" customHeight="1" x14ac:dyDescent="0.2">
      <c r="A13" s="11">
        <v>3</v>
      </c>
      <c r="B13" s="377" t="s">
        <v>265</v>
      </c>
      <c r="C13" s="378"/>
      <c r="D13" s="42"/>
      <c r="E13" s="42"/>
      <c r="F13" s="110"/>
      <c r="G13" s="43"/>
      <c r="K13" s="5"/>
    </row>
    <row r="14" spans="1:11" x14ac:dyDescent="0.2">
      <c r="A14" s="44" t="s">
        <v>266</v>
      </c>
      <c r="B14" s="45" t="s">
        <v>267</v>
      </c>
      <c r="C14" s="46" t="s">
        <v>268</v>
      </c>
      <c r="D14" s="44" t="s">
        <v>269</v>
      </c>
      <c r="E14" s="47">
        <v>2.2000000000000002</v>
      </c>
      <c r="F14" s="1">
        <v>306.18</v>
      </c>
      <c r="G14" s="107">
        <f t="shared" ref="G14:G16" si="1">ROUND(F14*E14,2)</f>
        <v>673.6</v>
      </c>
      <c r="H14" s="126"/>
      <c r="I14" s="33"/>
      <c r="K14" s="5"/>
    </row>
    <row r="15" spans="1:11" x14ac:dyDescent="0.2">
      <c r="A15" s="44" t="s">
        <v>270</v>
      </c>
      <c r="B15" s="15" t="s">
        <v>271</v>
      </c>
      <c r="C15" s="16" t="s">
        <v>272</v>
      </c>
      <c r="D15" s="44" t="s">
        <v>24</v>
      </c>
      <c r="E15" s="48">
        <v>1</v>
      </c>
      <c r="F15" s="2">
        <v>352.19</v>
      </c>
      <c r="G15" s="107">
        <f t="shared" si="1"/>
        <v>352.19</v>
      </c>
      <c r="H15" s="126"/>
      <c r="I15" s="33"/>
      <c r="K15" s="5"/>
    </row>
    <row r="16" spans="1:11" x14ac:dyDescent="0.2">
      <c r="A16" s="44" t="s">
        <v>273</v>
      </c>
      <c r="B16" s="15" t="s">
        <v>274</v>
      </c>
      <c r="C16" s="16" t="s">
        <v>275</v>
      </c>
      <c r="D16" s="3" t="s">
        <v>24</v>
      </c>
      <c r="E16" s="48">
        <v>1</v>
      </c>
      <c r="F16" s="2">
        <v>167.21</v>
      </c>
      <c r="G16" s="107">
        <f t="shared" si="1"/>
        <v>167.21</v>
      </c>
      <c r="H16" s="126"/>
      <c r="I16" s="33"/>
      <c r="K16" s="5"/>
    </row>
    <row r="17" spans="1:11" x14ac:dyDescent="0.2">
      <c r="A17" s="367" t="s">
        <v>276</v>
      </c>
      <c r="B17" s="368"/>
      <c r="C17" s="368"/>
      <c r="D17" s="368"/>
      <c r="E17" s="368"/>
      <c r="F17" s="369"/>
      <c r="G17" s="35">
        <f>SUM(G14:G16)</f>
        <v>1193</v>
      </c>
      <c r="K17" s="5"/>
    </row>
    <row r="18" spans="1:11" s="40" customFormat="1" x14ac:dyDescent="0.2">
      <c r="A18" s="36"/>
      <c r="B18" s="37"/>
      <c r="C18" s="38"/>
      <c r="D18" s="37"/>
      <c r="E18" s="37"/>
      <c r="F18" s="109"/>
      <c r="G18" s="39"/>
      <c r="I18" s="41"/>
      <c r="K18" s="5"/>
    </row>
    <row r="19" spans="1:11" s="40" customFormat="1" x14ac:dyDescent="0.2">
      <c r="A19" s="11">
        <v>4</v>
      </c>
      <c r="B19" s="377" t="s">
        <v>294</v>
      </c>
      <c r="C19" s="378"/>
      <c r="D19" s="42"/>
      <c r="E19" s="42"/>
      <c r="F19" s="110"/>
      <c r="G19" s="43"/>
      <c r="I19" s="41"/>
      <c r="K19" s="5"/>
    </row>
    <row r="20" spans="1:11" s="40" customFormat="1" ht="25.5" x14ac:dyDescent="0.2">
      <c r="A20" s="44" t="s">
        <v>295</v>
      </c>
      <c r="B20" s="45">
        <v>72089</v>
      </c>
      <c r="C20" s="49" t="s">
        <v>19</v>
      </c>
      <c r="D20" s="44" t="s">
        <v>269</v>
      </c>
      <c r="E20" s="50">
        <v>125.4</v>
      </c>
      <c r="F20" s="2">
        <v>11.33</v>
      </c>
      <c r="G20" s="107">
        <f t="shared" ref="G20:G23" si="2">ROUND(F20*E20,2)</f>
        <v>1420.78</v>
      </c>
      <c r="I20" s="41"/>
      <c r="K20" s="5"/>
    </row>
    <row r="21" spans="1:11" s="40" customFormat="1" x14ac:dyDescent="0.2">
      <c r="A21" s="44" t="s">
        <v>296</v>
      </c>
      <c r="B21" s="45">
        <v>94232</v>
      </c>
      <c r="C21" s="49" t="s">
        <v>23</v>
      </c>
      <c r="D21" s="44" t="s">
        <v>28</v>
      </c>
      <c r="E21" s="50">
        <v>204.5</v>
      </c>
      <c r="F21" s="2">
        <v>2.11</v>
      </c>
      <c r="G21" s="107">
        <f t="shared" si="2"/>
        <v>431.5</v>
      </c>
      <c r="I21" s="41"/>
      <c r="K21" s="5"/>
    </row>
    <row r="22" spans="1:11" s="40" customFormat="1" ht="25.5" x14ac:dyDescent="0.2">
      <c r="A22" s="44" t="s">
        <v>297</v>
      </c>
      <c r="B22" s="45">
        <v>94228</v>
      </c>
      <c r="C22" s="49" t="s">
        <v>27</v>
      </c>
      <c r="D22" s="44" t="s">
        <v>28</v>
      </c>
      <c r="E22" s="50">
        <v>204.5</v>
      </c>
      <c r="F22" s="2">
        <v>53.67</v>
      </c>
      <c r="G22" s="107">
        <f t="shared" si="2"/>
        <v>10975.52</v>
      </c>
      <c r="I22" s="41"/>
      <c r="K22" s="5"/>
    </row>
    <row r="23" spans="1:11" s="40" customFormat="1" ht="38.25" x14ac:dyDescent="0.2">
      <c r="A23" s="44" t="s">
        <v>298</v>
      </c>
      <c r="B23" s="45">
        <v>91790</v>
      </c>
      <c r="C23" s="49" t="s">
        <v>31</v>
      </c>
      <c r="D23" s="44" t="s">
        <v>28</v>
      </c>
      <c r="E23" s="50">
        <f>ROUND(24*3.85,2)</f>
        <v>92.4</v>
      </c>
      <c r="F23" s="2">
        <v>40.98</v>
      </c>
      <c r="G23" s="107">
        <f t="shared" si="2"/>
        <v>3786.55</v>
      </c>
      <c r="I23" s="41"/>
      <c r="K23" s="5"/>
    </row>
    <row r="24" spans="1:11" s="40" customFormat="1" x14ac:dyDescent="0.2">
      <c r="A24" s="372" t="s">
        <v>299</v>
      </c>
      <c r="B24" s="373"/>
      <c r="C24" s="373"/>
      <c r="D24" s="373"/>
      <c r="E24" s="373"/>
      <c r="F24" s="374"/>
      <c r="G24" s="51">
        <f>SUM(G20:G23)</f>
        <v>16614.350000000002</v>
      </c>
      <c r="I24" s="41"/>
      <c r="K24" s="5"/>
    </row>
    <row r="25" spans="1:11" s="40" customFormat="1" x14ac:dyDescent="0.2">
      <c r="A25" s="52"/>
      <c r="B25" s="53"/>
      <c r="C25" s="54"/>
      <c r="D25" s="55"/>
      <c r="E25" s="56"/>
      <c r="F25" s="57"/>
      <c r="G25" s="26"/>
      <c r="I25" s="41"/>
      <c r="K25" s="5"/>
    </row>
    <row r="26" spans="1:11" s="40" customFormat="1" x14ac:dyDescent="0.2">
      <c r="A26" s="27">
        <v>5</v>
      </c>
      <c r="B26" s="365" t="s">
        <v>300</v>
      </c>
      <c r="C26" s="366"/>
      <c r="D26" s="58"/>
      <c r="E26" s="58"/>
      <c r="F26" s="108"/>
      <c r="G26" s="29"/>
      <c r="I26" s="41"/>
      <c r="K26" s="5"/>
    </row>
    <row r="27" spans="1:11" s="40" customFormat="1" x14ac:dyDescent="0.2">
      <c r="A27" s="27" t="s">
        <v>301</v>
      </c>
      <c r="B27" s="59" t="s">
        <v>302</v>
      </c>
      <c r="C27" s="60"/>
      <c r="D27" s="58"/>
      <c r="E27" s="58"/>
      <c r="F27" s="108"/>
      <c r="G27" s="61">
        <f>SUM(G28:G32)</f>
        <v>28517.160000000003</v>
      </c>
      <c r="I27" s="41"/>
      <c r="K27" s="5"/>
    </row>
    <row r="28" spans="1:11" s="40" customFormat="1" x14ac:dyDescent="0.2">
      <c r="A28" s="44" t="s">
        <v>303</v>
      </c>
      <c r="B28" s="45">
        <v>88485</v>
      </c>
      <c r="C28" s="49" t="s">
        <v>34</v>
      </c>
      <c r="D28" s="44" t="s">
        <v>269</v>
      </c>
      <c r="E28" s="50">
        <f>ROUND(((18.3*2+5*2-1.2*2.1*4)*3.5+(26*2-1.2*2.1*2)*3.5+(22-1.6*2.1*2)*3.5+(19-1.2*2.1)*2+(22-1.2*2.1*2)*2+(30-1.2*2.1*2)*2+(22*3-1.2*2.1*3-3*2.1)*3.5+(2.85*4*2-0.8*2.1*2)*3.5+(5.7*2+3*2-0.8*2.1)*3.5+(2.78*4+5.7*4-0.8*2.1*4)*2.5)*1.1,2)</f>
        <v>919.61</v>
      </c>
      <c r="F28" s="2">
        <v>2.0099999999999998</v>
      </c>
      <c r="G28" s="107">
        <f t="shared" ref="G28:G32" si="3">ROUND(F28*E28,2)</f>
        <v>1848.42</v>
      </c>
      <c r="I28" s="41"/>
      <c r="K28" s="5"/>
    </row>
    <row r="29" spans="1:11" s="40" customFormat="1" x14ac:dyDescent="0.2">
      <c r="A29" s="44" t="s">
        <v>304</v>
      </c>
      <c r="B29" s="45">
        <v>88484</v>
      </c>
      <c r="C29" s="49" t="s">
        <v>37</v>
      </c>
      <c r="D29" s="44" t="s">
        <v>269</v>
      </c>
      <c r="E29" s="50">
        <f>ROUND(393.25+67.54+14.3,2)</f>
        <v>475.09</v>
      </c>
      <c r="F29" s="2">
        <v>2.2999999999999998</v>
      </c>
      <c r="G29" s="107">
        <f t="shared" si="3"/>
        <v>1092.71</v>
      </c>
      <c r="I29" s="41"/>
      <c r="K29" s="5"/>
    </row>
    <row r="30" spans="1:11" s="40" customFormat="1" ht="25.5" x14ac:dyDescent="0.2">
      <c r="A30" s="44" t="s">
        <v>305</v>
      </c>
      <c r="B30" s="45">
        <v>88489</v>
      </c>
      <c r="C30" s="49" t="s">
        <v>40</v>
      </c>
      <c r="D30" s="44" t="s">
        <v>269</v>
      </c>
      <c r="E30" s="50">
        <f>ROUND(E28*2,2)</f>
        <v>1839.22</v>
      </c>
      <c r="F30" s="2">
        <v>9.4600000000000009</v>
      </c>
      <c r="G30" s="107">
        <f t="shared" si="3"/>
        <v>17399.02</v>
      </c>
      <c r="I30" s="41"/>
      <c r="K30" s="5"/>
    </row>
    <row r="31" spans="1:11" s="40" customFormat="1" ht="25.5" x14ac:dyDescent="0.2">
      <c r="A31" s="44" t="s">
        <v>306</v>
      </c>
      <c r="B31" s="45">
        <v>88488</v>
      </c>
      <c r="C31" s="49" t="s">
        <v>43</v>
      </c>
      <c r="D31" s="44" t="s">
        <v>269</v>
      </c>
      <c r="E31" s="50">
        <f>E29</f>
        <v>475.09</v>
      </c>
      <c r="F31" s="2">
        <v>10.77</v>
      </c>
      <c r="G31" s="107">
        <f t="shared" si="3"/>
        <v>5116.72</v>
      </c>
      <c r="I31" s="41"/>
      <c r="K31" s="5"/>
    </row>
    <row r="32" spans="1:11" s="40" customFormat="1" ht="25.5" x14ac:dyDescent="0.2">
      <c r="A32" s="44" t="s">
        <v>307</v>
      </c>
      <c r="B32" s="45" t="s">
        <v>308</v>
      </c>
      <c r="C32" s="49" t="s">
        <v>46</v>
      </c>
      <c r="D32" s="44" t="s">
        <v>269</v>
      </c>
      <c r="E32" s="50">
        <f>ROUND((1.2*2.1*2*17+0.8*2.1*2*7+3*2.5*2)*1.1,2)</f>
        <v>136.62</v>
      </c>
      <c r="F32" s="2">
        <v>22.4</v>
      </c>
      <c r="G32" s="107">
        <f t="shared" si="3"/>
        <v>3060.29</v>
      </c>
      <c r="I32" s="41"/>
      <c r="K32" s="5"/>
    </row>
    <row r="33" spans="1:11" s="40" customFormat="1" x14ac:dyDescent="0.2">
      <c r="A33" s="62"/>
      <c r="B33" s="63"/>
      <c r="C33" s="64"/>
      <c r="D33" s="62"/>
      <c r="E33" s="65"/>
      <c r="F33" s="66"/>
      <c r="G33" s="26"/>
      <c r="I33" s="41"/>
      <c r="K33" s="5"/>
    </row>
    <row r="34" spans="1:11" s="40" customFormat="1" x14ac:dyDescent="0.2">
      <c r="A34" s="11" t="s">
        <v>309</v>
      </c>
      <c r="B34" s="67" t="s">
        <v>310</v>
      </c>
      <c r="C34" s="68"/>
      <c r="D34" s="42"/>
      <c r="E34" s="42"/>
      <c r="F34" s="110"/>
      <c r="G34" s="69">
        <f>SUM(G35:G40)</f>
        <v>4014.2999999999997</v>
      </c>
      <c r="I34" s="41"/>
      <c r="K34" s="5"/>
    </row>
    <row r="35" spans="1:11" s="40" customFormat="1" ht="25.5" x14ac:dyDescent="0.2">
      <c r="A35" s="44" t="s">
        <v>311</v>
      </c>
      <c r="B35" s="45">
        <v>97634</v>
      </c>
      <c r="C35" s="49" t="s">
        <v>49</v>
      </c>
      <c r="D35" s="44" t="s">
        <v>269</v>
      </c>
      <c r="E35" s="50">
        <v>64.3</v>
      </c>
      <c r="F35" s="2">
        <v>8.15</v>
      </c>
      <c r="G35" s="107">
        <f t="shared" ref="G35:G40" si="4">ROUND(F35*E35,2)</f>
        <v>524.04999999999995</v>
      </c>
      <c r="I35" s="41"/>
      <c r="K35" s="5"/>
    </row>
    <row r="36" spans="1:11" s="40" customFormat="1" ht="25.5" x14ac:dyDescent="0.2">
      <c r="A36" s="44" t="s">
        <v>312</v>
      </c>
      <c r="B36" s="45">
        <v>97632</v>
      </c>
      <c r="C36" s="49" t="s">
        <v>52</v>
      </c>
      <c r="D36" s="44" t="s">
        <v>28</v>
      </c>
      <c r="E36" s="50">
        <f>ROUND(42-1.2*3,2)</f>
        <v>38.4</v>
      </c>
      <c r="F36" s="2">
        <v>1.67</v>
      </c>
      <c r="G36" s="107">
        <f t="shared" si="4"/>
        <v>64.13</v>
      </c>
      <c r="I36" s="41"/>
      <c r="K36" s="5"/>
    </row>
    <row r="37" spans="1:11" s="40" customFormat="1" ht="38.25" x14ac:dyDescent="0.2">
      <c r="A37" s="44" t="s">
        <v>313</v>
      </c>
      <c r="B37" s="45">
        <v>87248</v>
      </c>
      <c r="C37" s="49" t="s">
        <v>54</v>
      </c>
      <c r="D37" s="44" t="s">
        <v>269</v>
      </c>
      <c r="E37" s="50">
        <f>E35</f>
        <v>64.3</v>
      </c>
      <c r="F37" s="2">
        <v>35.729999999999997</v>
      </c>
      <c r="G37" s="107">
        <f t="shared" si="4"/>
        <v>2297.44</v>
      </c>
      <c r="I37" s="41"/>
      <c r="K37" s="5"/>
    </row>
    <row r="38" spans="1:11" s="40" customFormat="1" ht="25.5" x14ac:dyDescent="0.2">
      <c r="A38" s="44" t="s">
        <v>314</v>
      </c>
      <c r="B38" s="45">
        <v>88648</v>
      </c>
      <c r="C38" s="49" t="s">
        <v>57</v>
      </c>
      <c r="D38" s="44" t="s">
        <v>28</v>
      </c>
      <c r="E38" s="50">
        <f>E36</f>
        <v>38.4</v>
      </c>
      <c r="F38" s="2">
        <v>5.32</v>
      </c>
      <c r="G38" s="107">
        <f t="shared" si="4"/>
        <v>204.29</v>
      </c>
      <c r="I38" s="41"/>
      <c r="K38" s="5"/>
    </row>
    <row r="39" spans="1:11" s="40" customFormat="1" x14ac:dyDescent="0.2">
      <c r="A39" s="44" t="s">
        <v>315</v>
      </c>
      <c r="B39" s="45" t="s">
        <v>316</v>
      </c>
      <c r="C39" s="49" t="s">
        <v>60</v>
      </c>
      <c r="D39" s="44" t="s">
        <v>269</v>
      </c>
      <c r="E39" s="50">
        <f>ROUND(1.2*0.15*12+0.8*0.15*4+2.35*0.15*2,2)</f>
        <v>3.35</v>
      </c>
      <c r="F39" s="2">
        <v>133.79</v>
      </c>
      <c r="G39" s="107">
        <f t="shared" si="4"/>
        <v>448.2</v>
      </c>
      <c r="I39" s="41"/>
      <c r="K39" s="5"/>
    </row>
    <row r="40" spans="1:11" s="40" customFormat="1" x14ac:dyDescent="0.2">
      <c r="A40" s="44" t="s">
        <v>317</v>
      </c>
      <c r="B40" s="45">
        <v>84656</v>
      </c>
      <c r="C40" s="49" t="s">
        <v>63</v>
      </c>
      <c r="D40" s="44" t="s">
        <v>269</v>
      </c>
      <c r="E40" s="50">
        <v>16.72</v>
      </c>
      <c r="F40" s="2">
        <v>28.48</v>
      </c>
      <c r="G40" s="107">
        <f t="shared" si="4"/>
        <v>476.19</v>
      </c>
      <c r="I40" s="41"/>
      <c r="K40" s="5"/>
    </row>
    <row r="41" spans="1:11" s="40" customFormat="1" x14ac:dyDescent="0.2">
      <c r="A41" s="44"/>
      <c r="B41" s="45"/>
      <c r="C41" s="49"/>
      <c r="D41" s="44"/>
      <c r="E41" s="50"/>
      <c r="F41" s="2"/>
      <c r="G41" s="107"/>
      <c r="I41" s="41"/>
      <c r="K41" s="5"/>
    </row>
    <row r="42" spans="1:11" s="40" customFormat="1" x14ac:dyDescent="0.2">
      <c r="A42" s="27" t="s">
        <v>318</v>
      </c>
      <c r="B42" s="377" t="s">
        <v>319</v>
      </c>
      <c r="C42" s="378"/>
      <c r="D42" s="58"/>
      <c r="E42" s="58"/>
      <c r="F42" s="108"/>
      <c r="G42" s="61">
        <f>SUM(G43:G47)</f>
        <v>7825.49</v>
      </c>
      <c r="I42" s="41"/>
      <c r="K42" s="5"/>
    </row>
    <row r="43" spans="1:11" s="40" customFormat="1" x14ac:dyDescent="0.2">
      <c r="A43" s="44" t="s">
        <v>320</v>
      </c>
      <c r="B43" s="45">
        <v>72116</v>
      </c>
      <c r="C43" s="49" t="s">
        <v>66</v>
      </c>
      <c r="D43" s="44" t="s">
        <v>269</v>
      </c>
      <c r="E43" s="50">
        <v>39.01</v>
      </c>
      <c r="F43" s="2">
        <v>90.4</v>
      </c>
      <c r="G43" s="107">
        <f t="shared" ref="G43:G47" si="5">ROUND(F43*E43,2)</f>
        <v>3526.5</v>
      </c>
      <c r="I43" s="41"/>
      <c r="K43" s="5"/>
    </row>
    <row r="44" spans="1:11" s="40" customFormat="1" x14ac:dyDescent="0.2">
      <c r="A44" s="44" t="s">
        <v>321</v>
      </c>
      <c r="B44" s="45">
        <v>72117</v>
      </c>
      <c r="C44" s="49" t="s">
        <v>69</v>
      </c>
      <c r="D44" s="44" t="s">
        <v>269</v>
      </c>
      <c r="E44" s="50">
        <v>5.8</v>
      </c>
      <c r="F44" s="2">
        <v>115.76</v>
      </c>
      <c r="G44" s="107">
        <f t="shared" si="5"/>
        <v>671.41</v>
      </c>
      <c r="I44" s="41"/>
      <c r="K44" s="5"/>
    </row>
    <row r="45" spans="1:11" s="40" customFormat="1" ht="25.5" x14ac:dyDescent="0.2">
      <c r="A45" s="44" t="s">
        <v>322</v>
      </c>
      <c r="B45" s="45">
        <v>91341</v>
      </c>
      <c r="C45" s="49" t="s">
        <v>72</v>
      </c>
      <c r="D45" s="44" t="s">
        <v>269</v>
      </c>
      <c r="E45" s="50">
        <f>ROUND(1.5*0.6*6,2)</f>
        <v>5.4</v>
      </c>
      <c r="F45" s="2">
        <v>420.68</v>
      </c>
      <c r="G45" s="107">
        <f t="shared" si="5"/>
        <v>2271.67</v>
      </c>
      <c r="I45" s="41"/>
      <c r="K45" s="5"/>
    </row>
    <row r="46" spans="1:11" s="40" customFormat="1" ht="26.25" customHeight="1" x14ac:dyDescent="0.2">
      <c r="A46" s="44" t="s">
        <v>323</v>
      </c>
      <c r="B46" s="45">
        <v>90830</v>
      </c>
      <c r="C46" s="49" t="s">
        <v>75</v>
      </c>
      <c r="D46" s="44" t="s">
        <v>324</v>
      </c>
      <c r="E46" s="50">
        <v>12</v>
      </c>
      <c r="F46" s="2">
        <v>78.73</v>
      </c>
      <c r="G46" s="107">
        <f t="shared" si="5"/>
        <v>944.76</v>
      </c>
      <c r="I46" s="41"/>
      <c r="K46" s="5"/>
    </row>
    <row r="47" spans="1:11" s="40" customFormat="1" ht="25.5" x14ac:dyDescent="0.2">
      <c r="A47" s="44" t="s">
        <v>325</v>
      </c>
      <c r="B47" s="45" t="s">
        <v>326</v>
      </c>
      <c r="C47" s="49" t="s">
        <v>78</v>
      </c>
      <c r="D47" s="44" t="s">
        <v>324</v>
      </c>
      <c r="E47" s="50">
        <v>3</v>
      </c>
      <c r="F47" s="2">
        <v>137.05000000000001</v>
      </c>
      <c r="G47" s="107">
        <f t="shared" si="5"/>
        <v>411.15</v>
      </c>
      <c r="I47" s="41"/>
      <c r="K47" s="5"/>
    </row>
    <row r="48" spans="1:11" s="40" customFormat="1" x14ac:dyDescent="0.2">
      <c r="A48" s="44"/>
      <c r="B48" s="45"/>
      <c r="C48" s="49"/>
      <c r="D48" s="44"/>
      <c r="E48" s="50"/>
      <c r="F48" s="2"/>
      <c r="G48" s="107"/>
      <c r="I48" s="41"/>
      <c r="K48" s="5"/>
    </row>
    <row r="49" spans="1:11" s="40" customFormat="1" x14ac:dyDescent="0.2">
      <c r="A49" s="27" t="s">
        <v>327</v>
      </c>
      <c r="B49" s="377" t="s">
        <v>328</v>
      </c>
      <c r="C49" s="378"/>
      <c r="D49" s="58"/>
      <c r="E49" s="58"/>
      <c r="F49" s="108"/>
      <c r="G49" s="61">
        <f>SUM(G50:G62)</f>
        <v>10286.880000000001</v>
      </c>
      <c r="I49" s="41"/>
      <c r="K49" s="5"/>
    </row>
    <row r="50" spans="1:11" s="40" customFormat="1" x14ac:dyDescent="0.2">
      <c r="A50" s="44" t="s">
        <v>329</v>
      </c>
      <c r="B50" s="45" t="s">
        <v>330</v>
      </c>
      <c r="C50" s="49" t="s">
        <v>81</v>
      </c>
      <c r="D50" s="44" t="s">
        <v>269</v>
      </c>
      <c r="E50" s="50">
        <f>ROUND((10+2.82*2+1.5)*0.55,2)</f>
        <v>9.43</v>
      </c>
      <c r="F50" s="2">
        <v>206.98</v>
      </c>
      <c r="G50" s="107">
        <f t="shared" ref="G50:G62" si="6">ROUND(F50*E50,2)</f>
        <v>1951.82</v>
      </c>
      <c r="I50" s="41"/>
      <c r="K50" s="5"/>
    </row>
    <row r="51" spans="1:11" s="40" customFormat="1" ht="38.25" x14ac:dyDescent="0.2">
      <c r="A51" s="44" t="s">
        <v>331</v>
      </c>
      <c r="B51" s="45">
        <v>86935</v>
      </c>
      <c r="C51" s="49" t="s">
        <v>84</v>
      </c>
      <c r="D51" s="44" t="s">
        <v>324</v>
      </c>
      <c r="E51" s="50">
        <v>4</v>
      </c>
      <c r="F51" s="2">
        <v>182.85</v>
      </c>
      <c r="G51" s="107">
        <f t="shared" si="6"/>
        <v>731.4</v>
      </c>
      <c r="I51" s="41"/>
      <c r="K51" s="5"/>
    </row>
    <row r="52" spans="1:11" s="40" customFormat="1" ht="38.25" x14ac:dyDescent="0.2">
      <c r="A52" s="44" t="s">
        <v>332</v>
      </c>
      <c r="B52" s="45">
        <v>86937</v>
      </c>
      <c r="C52" s="49" t="s">
        <v>87</v>
      </c>
      <c r="D52" s="44" t="s">
        <v>324</v>
      </c>
      <c r="E52" s="50">
        <v>8</v>
      </c>
      <c r="F52" s="2">
        <v>140.01</v>
      </c>
      <c r="G52" s="107">
        <f t="shared" si="6"/>
        <v>1120.08</v>
      </c>
      <c r="I52" s="41"/>
      <c r="K52" s="5"/>
    </row>
    <row r="53" spans="1:11" s="40" customFormat="1" ht="21" customHeight="1" x14ac:dyDescent="0.2">
      <c r="A53" s="44" t="s">
        <v>333</v>
      </c>
      <c r="B53" s="45">
        <v>86883</v>
      </c>
      <c r="C53" s="49" t="s">
        <v>90</v>
      </c>
      <c r="D53" s="44" t="s">
        <v>324</v>
      </c>
      <c r="E53" s="50">
        <v>6</v>
      </c>
      <c r="F53" s="2">
        <v>9.7899999999999991</v>
      </c>
      <c r="G53" s="107">
        <f t="shared" si="6"/>
        <v>58.74</v>
      </c>
      <c r="I53" s="41"/>
      <c r="K53" s="5"/>
    </row>
    <row r="54" spans="1:11" s="40" customFormat="1" ht="25.5" x14ac:dyDescent="0.2">
      <c r="A54" s="44" t="s">
        <v>334</v>
      </c>
      <c r="B54" s="45">
        <v>86884</v>
      </c>
      <c r="C54" s="49" t="s">
        <v>93</v>
      </c>
      <c r="D54" s="44" t="s">
        <v>324</v>
      </c>
      <c r="E54" s="50">
        <v>6</v>
      </c>
      <c r="F54" s="2">
        <v>6.98</v>
      </c>
      <c r="G54" s="107">
        <f t="shared" si="6"/>
        <v>41.88</v>
      </c>
      <c r="I54" s="41"/>
      <c r="K54" s="5"/>
    </row>
    <row r="55" spans="1:11" s="40" customFormat="1" ht="25.5" x14ac:dyDescent="0.2">
      <c r="A55" s="44" t="s">
        <v>335</v>
      </c>
      <c r="B55" s="45">
        <v>86910</v>
      </c>
      <c r="C55" s="49" t="s">
        <v>96</v>
      </c>
      <c r="D55" s="44" t="s">
        <v>324</v>
      </c>
      <c r="E55" s="50">
        <v>10</v>
      </c>
      <c r="F55" s="2">
        <v>72.95</v>
      </c>
      <c r="G55" s="107">
        <f t="shared" si="6"/>
        <v>729.5</v>
      </c>
      <c r="I55" s="41"/>
      <c r="K55" s="5"/>
    </row>
    <row r="56" spans="1:11" s="40" customFormat="1" ht="25.5" x14ac:dyDescent="0.2">
      <c r="A56" s="44" t="s">
        <v>336</v>
      </c>
      <c r="B56" s="45">
        <v>86906</v>
      </c>
      <c r="C56" s="49" t="s">
        <v>99</v>
      </c>
      <c r="D56" s="44" t="s">
        <v>324</v>
      </c>
      <c r="E56" s="50">
        <v>8</v>
      </c>
      <c r="F56" s="2">
        <v>38.200000000000003</v>
      </c>
      <c r="G56" s="107">
        <f t="shared" si="6"/>
        <v>305.60000000000002</v>
      </c>
      <c r="I56" s="41"/>
      <c r="K56" s="5"/>
    </row>
    <row r="57" spans="1:11" s="40" customFormat="1" ht="38.25" x14ac:dyDescent="0.2">
      <c r="A57" s="44" t="s">
        <v>337</v>
      </c>
      <c r="B57" s="45">
        <v>86931</v>
      </c>
      <c r="C57" s="49" t="s">
        <v>102</v>
      </c>
      <c r="D57" s="44" t="s">
        <v>324</v>
      </c>
      <c r="E57" s="50">
        <v>8</v>
      </c>
      <c r="F57" s="2">
        <v>370.96</v>
      </c>
      <c r="G57" s="107">
        <f t="shared" si="6"/>
        <v>2967.68</v>
      </c>
      <c r="I57" s="41"/>
      <c r="K57" s="5"/>
    </row>
    <row r="58" spans="1:11" s="40" customFormat="1" ht="25.5" x14ac:dyDescent="0.2">
      <c r="A58" s="44" t="s">
        <v>338</v>
      </c>
      <c r="B58" s="45">
        <v>95547</v>
      </c>
      <c r="C58" s="49" t="s">
        <v>105</v>
      </c>
      <c r="D58" s="44" t="s">
        <v>324</v>
      </c>
      <c r="E58" s="50">
        <v>12</v>
      </c>
      <c r="F58" s="2">
        <v>44.66</v>
      </c>
      <c r="G58" s="107">
        <f t="shared" si="6"/>
        <v>535.91999999999996</v>
      </c>
      <c r="I58" s="41"/>
      <c r="K58" s="5"/>
    </row>
    <row r="59" spans="1:11" s="40" customFormat="1" x14ac:dyDescent="0.2">
      <c r="A59" s="44" t="s">
        <v>339</v>
      </c>
      <c r="B59" s="45" t="s">
        <v>340</v>
      </c>
      <c r="C59" s="49" t="s">
        <v>108</v>
      </c>
      <c r="D59" s="44" t="s">
        <v>324</v>
      </c>
      <c r="E59" s="50">
        <v>8</v>
      </c>
      <c r="F59" s="2">
        <v>35.380000000000003</v>
      </c>
      <c r="G59" s="107">
        <f t="shared" si="6"/>
        <v>283.04000000000002</v>
      </c>
      <c r="I59" s="41"/>
      <c r="K59" s="5"/>
    </row>
    <row r="60" spans="1:11" s="40" customFormat="1" x14ac:dyDescent="0.2">
      <c r="A60" s="44" t="s">
        <v>341</v>
      </c>
      <c r="B60" s="45" t="s">
        <v>342</v>
      </c>
      <c r="C60" s="49" t="s">
        <v>111</v>
      </c>
      <c r="D60" s="44" t="s">
        <v>324</v>
      </c>
      <c r="E60" s="50">
        <v>10</v>
      </c>
      <c r="F60" s="2">
        <v>35.380000000000003</v>
      </c>
      <c r="G60" s="107">
        <f t="shared" si="6"/>
        <v>353.8</v>
      </c>
      <c r="I60" s="41"/>
      <c r="K60" s="5"/>
    </row>
    <row r="61" spans="1:11" s="40" customFormat="1" x14ac:dyDescent="0.2">
      <c r="A61" s="44" t="s">
        <v>343</v>
      </c>
      <c r="B61" s="45" t="s">
        <v>344</v>
      </c>
      <c r="C61" s="49" t="s">
        <v>114</v>
      </c>
      <c r="D61" s="44" t="s">
        <v>324</v>
      </c>
      <c r="E61" s="50">
        <v>8</v>
      </c>
      <c r="F61" s="2">
        <v>138.77000000000001</v>
      </c>
      <c r="G61" s="107">
        <f t="shared" si="6"/>
        <v>1110.1600000000001</v>
      </c>
      <c r="I61" s="41"/>
      <c r="K61" s="5"/>
    </row>
    <row r="62" spans="1:11" s="40" customFormat="1" ht="25.5" x14ac:dyDescent="0.2">
      <c r="A62" s="44" t="s">
        <v>345</v>
      </c>
      <c r="B62" s="45">
        <v>94795</v>
      </c>
      <c r="C62" s="49" t="s">
        <v>117</v>
      </c>
      <c r="D62" s="44" t="s">
        <v>324</v>
      </c>
      <c r="E62" s="50">
        <v>6</v>
      </c>
      <c r="F62" s="70">
        <v>16.21</v>
      </c>
      <c r="G62" s="107">
        <f t="shared" si="6"/>
        <v>97.26</v>
      </c>
      <c r="I62" s="41"/>
      <c r="K62" s="5"/>
    </row>
    <row r="63" spans="1:11" s="40" customFormat="1" x14ac:dyDescent="0.2">
      <c r="A63" s="71"/>
      <c r="B63" s="72"/>
      <c r="C63" s="73"/>
      <c r="D63" s="74"/>
      <c r="E63" s="75"/>
      <c r="F63" s="76"/>
      <c r="G63" s="107"/>
      <c r="I63" s="41"/>
      <c r="K63" s="5"/>
    </row>
    <row r="64" spans="1:11" s="40" customFormat="1" x14ac:dyDescent="0.2">
      <c r="A64" s="11" t="s">
        <v>346</v>
      </c>
      <c r="B64" s="379" t="s">
        <v>347</v>
      </c>
      <c r="C64" s="379"/>
      <c r="D64" s="77"/>
      <c r="E64" s="77"/>
      <c r="F64" s="78"/>
      <c r="G64" s="78">
        <f>SUM(G65:G66)</f>
        <v>3451.54</v>
      </c>
      <c r="I64" s="41"/>
      <c r="K64" s="5"/>
    </row>
    <row r="65" spans="1:11" s="40" customFormat="1" x14ac:dyDescent="0.2">
      <c r="A65" s="44" t="s">
        <v>348</v>
      </c>
      <c r="B65" s="45" t="s">
        <v>349</v>
      </c>
      <c r="C65" s="49" t="s">
        <v>350</v>
      </c>
      <c r="D65" s="44" t="s">
        <v>269</v>
      </c>
      <c r="E65" s="50">
        <f>ROUND((42.05*2+23.75)*0.86*1.2,2)</f>
        <v>111.3</v>
      </c>
      <c r="F65" s="70">
        <v>16.760000000000002</v>
      </c>
      <c r="G65" s="107">
        <f t="shared" ref="G65:G66" si="7">ROUND(F65*E65,2)</f>
        <v>1865.39</v>
      </c>
      <c r="I65" s="41"/>
      <c r="K65" s="5"/>
    </row>
    <row r="66" spans="1:11" s="40" customFormat="1" x14ac:dyDescent="0.2">
      <c r="A66" s="44" t="s">
        <v>351</v>
      </c>
      <c r="B66" s="45">
        <v>98504</v>
      </c>
      <c r="C66" s="49" t="s">
        <v>120</v>
      </c>
      <c r="D66" s="44" t="s">
        <v>269</v>
      </c>
      <c r="E66" s="50">
        <f>ROUND(515.45+110.01-420,2)</f>
        <v>205.46</v>
      </c>
      <c r="F66" s="70">
        <v>7.72</v>
      </c>
      <c r="G66" s="107">
        <f t="shared" si="7"/>
        <v>1586.15</v>
      </c>
      <c r="I66" s="41"/>
      <c r="K66" s="5"/>
    </row>
    <row r="67" spans="1:11" s="40" customFormat="1" x14ac:dyDescent="0.2">
      <c r="A67" s="71"/>
      <c r="B67" s="72"/>
      <c r="C67" s="73"/>
      <c r="D67" s="74"/>
      <c r="E67" s="75"/>
      <c r="F67" s="76"/>
      <c r="G67" s="107"/>
      <c r="I67" s="41"/>
      <c r="K67" s="5"/>
    </row>
    <row r="68" spans="1:11" s="40" customFormat="1" x14ac:dyDescent="0.2">
      <c r="A68" s="11" t="s">
        <v>352</v>
      </c>
      <c r="B68" s="379" t="s">
        <v>353</v>
      </c>
      <c r="C68" s="379"/>
      <c r="D68" s="77"/>
      <c r="E68" s="77"/>
      <c r="F68" s="78"/>
      <c r="G68" s="78">
        <f>SUM(G69)</f>
        <v>4199.46</v>
      </c>
      <c r="I68" s="41"/>
      <c r="K68" s="5"/>
    </row>
    <row r="69" spans="1:11" s="40" customFormat="1" ht="25.5" x14ac:dyDescent="0.2">
      <c r="A69" s="44" t="s">
        <v>354</v>
      </c>
      <c r="B69" s="45">
        <v>96485</v>
      </c>
      <c r="C69" s="49" t="s">
        <v>125</v>
      </c>
      <c r="D69" s="44" t="s">
        <v>269</v>
      </c>
      <c r="E69" s="50">
        <v>105.7</v>
      </c>
      <c r="F69" s="70">
        <v>39.729999999999997</v>
      </c>
      <c r="G69" s="107">
        <f t="shared" ref="G69" si="8">ROUND(F69*E69,2)</f>
        <v>4199.46</v>
      </c>
      <c r="I69" s="41"/>
      <c r="K69" s="5"/>
    </row>
    <row r="70" spans="1:11" s="40" customFormat="1" x14ac:dyDescent="0.2">
      <c r="A70" s="71"/>
      <c r="B70" s="72"/>
      <c r="C70" s="73"/>
      <c r="D70" s="74"/>
      <c r="E70" s="75"/>
      <c r="F70" s="76"/>
      <c r="G70" s="107"/>
      <c r="I70" s="41"/>
      <c r="K70" s="5"/>
    </row>
    <row r="71" spans="1:11" s="40" customFormat="1" x14ac:dyDescent="0.2">
      <c r="A71" s="11" t="s">
        <v>355</v>
      </c>
      <c r="B71" s="379" t="s">
        <v>356</v>
      </c>
      <c r="C71" s="379"/>
      <c r="D71" s="77"/>
      <c r="E71" s="77"/>
      <c r="F71" s="78"/>
      <c r="G71" s="78">
        <f>SUM(G72:G78)</f>
        <v>3834.15</v>
      </c>
      <c r="I71" s="41"/>
      <c r="K71" s="5"/>
    </row>
    <row r="72" spans="1:11" s="40" customFormat="1" ht="51" x14ac:dyDescent="0.2">
      <c r="A72" s="44" t="s">
        <v>817</v>
      </c>
      <c r="B72" s="45">
        <v>87505</v>
      </c>
      <c r="C72" s="49" t="s">
        <v>123</v>
      </c>
      <c r="D72" s="44" t="s">
        <v>269</v>
      </c>
      <c r="E72" s="50">
        <f>ROUND(1.35*0.8*8+4.1*0.2*2,2)</f>
        <v>10.28</v>
      </c>
      <c r="F72" s="70">
        <v>47.93</v>
      </c>
      <c r="G72" s="107">
        <f t="shared" ref="G72:G78" si="9">ROUND(F72*E72,2)</f>
        <v>492.72</v>
      </c>
      <c r="I72" s="41"/>
      <c r="K72" s="5"/>
    </row>
    <row r="73" spans="1:11" s="40" customFormat="1" ht="38.25" x14ac:dyDescent="0.2">
      <c r="A73" s="44" t="s">
        <v>818</v>
      </c>
      <c r="B73" s="45">
        <v>87893</v>
      </c>
      <c r="C73" s="49" t="s">
        <v>127</v>
      </c>
      <c r="D73" s="44" t="s">
        <v>269</v>
      </c>
      <c r="E73" s="50">
        <f>E72*2</f>
        <v>20.56</v>
      </c>
      <c r="F73" s="70">
        <v>4.62</v>
      </c>
      <c r="G73" s="107">
        <f t="shared" si="9"/>
        <v>94.99</v>
      </c>
      <c r="I73" s="41"/>
      <c r="K73" s="5"/>
    </row>
    <row r="74" spans="1:11" s="40" customFormat="1" ht="38.25" x14ac:dyDescent="0.2">
      <c r="A74" s="44" t="s">
        <v>819</v>
      </c>
      <c r="B74" s="45">
        <v>87794</v>
      </c>
      <c r="C74" s="49" t="s">
        <v>129</v>
      </c>
      <c r="D74" s="44" t="s">
        <v>269</v>
      </c>
      <c r="E74" s="50">
        <f>E73</f>
        <v>20.56</v>
      </c>
      <c r="F74" s="70">
        <v>27.18</v>
      </c>
      <c r="G74" s="107">
        <f t="shared" si="9"/>
        <v>558.82000000000005</v>
      </c>
      <c r="I74" s="41"/>
      <c r="K74" s="5"/>
    </row>
    <row r="75" spans="1:11" s="40" customFormat="1" x14ac:dyDescent="0.2">
      <c r="A75" s="44" t="s">
        <v>820</v>
      </c>
      <c r="B75" s="45">
        <v>88485</v>
      </c>
      <c r="C75" s="49" t="s">
        <v>34</v>
      </c>
      <c r="D75" s="44" t="s">
        <v>269</v>
      </c>
      <c r="E75" s="50">
        <f>E73</f>
        <v>20.56</v>
      </c>
      <c r="F75" s="2">
        <v>2.0099999999999998</v>
      </c>
      <c r="G75" s="107">
        <f t="shared" si="9"/>
        <v>41.33</v>
      </c>
      <c r="I75" s="41"/>
      <c r="K75" s="5"/>
    </row>
    <row r="76" spans="1:11" s="40" customFormat="1" ht="25.5" x14ac:dyDescent="0.2">
      <c r="A76" s="44" t="s">
        <v>821</v>
      </c>
      <c r="B76" s="45">
        <v>88489</v>
      </c>
      <c r="C76" s="49" t="s">
        <v>40</v>
      </c>
      <c r="D76" s="44" t="s">
        <v>269</v>
      </c>
      <c r="E76" s="50">
        <f>E75</f>
        <v>20.56</v>
      </c>
      <c r="F76" s="2">
        <v>9.4600000000000009</v>
      </c>
      <c r="G76" s="107">
        <f t="shared" si="9"/>
        <v>194.5</v>
      </c>
      <c r="I76" s="41"/>
      <c r="K76" s="5"/>
    </row>
    <row r="77" spans="1:11" s="40" customFormat="1" ht="25.5" x14ac:dyDescent="0.2">
      <c r="A77" s="44" t="s">
        <v>822</v>
      </c>
      <c r="B77" s="45" t="s">
        <v>888</v>
      </c>
      <c r="C77" s="49" t="s">
        <v>887</v>
      </c>
      <c r="D77" s="44" t="s">
        <v>269</v>
      </c>
      <c r="E77" s="50">
        <f>ROUND(0.2*4.1*2*2,2)</f>
        <v>3.28</v>
      </c>
      <c r="F77" s="2">
        <v>48.94</v>
      </c>
      <c r="G77" s="107">
        <f t="shared" si="9"/>
        <v>160.52000000000001</v>
      </c>
      <c r="I77" s="41"/>
      <c r="K77" s="5"/>
    </row>
    <row r="78" spans="1:11" s="40" customFormat="1" x14ac:dyDescent="0.2">
      <c r="A78" s="44" t="s">
        <v>823</v>
      </c>
      <c r="B78" s="45" t="s">
        <v>330</v>
      </c>
      <c r="C78" s="49" t="s">
        <v>81</v>
      </c>
      <c r="D78" s="44" t="s">
        <v>269</v>
      </c>
      <c r="E78" s="50">
        <f>ROUND(1.35*4.1*2,2)</f>
        <v>11.07</v>
      </c>
      <c r="F78" s="2">
        <v>206.98</v>
      </c>
      <c r="G78" s="107">
        <f t="shared" si="9"/>
        <v>2291.27</v>
      </c>
      <c r="I78" s="41"/>
      <c r="K78" s="5"/>
    </row>
    <row r="79" spans="1:11" s="40" customFormat="1" x14ac:dyDescent="0.2">
      <c r="A79" s="52"/>
      <c r="B79" s="53"/>
      <c r="C79" s="54"/>
      <c r="D79" s="55"/>
      <c r="E79" s="56"/>
      <c r="F79" s="57"/>
      <c r="G79" s="107"/>
      <c r="I79" s="41"/>
      <c r="K79" s="5"/>
    </row>
    <row r="80" spans="1:11" s="40" customFormat="1" x14ac:dyDescent="0.2">
      <c r="A80" s="11" t="s">
        <v>357</v>
      </c>
      <c r="B80" s="379" t="s">
        <v>358</v>
      </c>
      <c r="C80" s="379"/>
      <c r="D80" s="77"/>
      <c r="E80" s="77"/>
      <c r="F80" s="78"/>
      <c r="G80" s="78">
        <f>SUM(G81:G86)</f>
        <v>17239.759999999998</v>
      </c>
      <c r="I80" s="41"/>
      <c r="K80" s="5"/>
    </row>
    <row r="81" spans="1:11" s="40" customFormat="1" ht="25.5" x14ac:dyDescent="0.2">
      <c r="A81" s="44" t="s">
        <v>359</v>
      </c>
      <c r="B81" s="45" t="s">
        <v>360</v>
      </c>
      <c r="C81" s="49" t="s">
        <v>132</v>
      </c>
      <c r="D81" s="44" t="s">
        <v>361</v>
      </c>
      <c r="E81" s="50">
        <f>ROUND((311.03*0.15+21.46*0.15*0.25)*1.1,2)</f>
        <v>52.21</v>
      </c>
      <c r="F81" s="70">
        <v>4.46</v>
      </c>
      <c r="G81" s="107">
        <f t="shared" ref="G81:G86" si="10">ROUND(F81*E81,2)</f>
        <v>232.86</v>
      </c>
      <c r="I81" s="41"/>
      <c r="K81" s="5"/>
    </row>
    <row r="82" spans="1:11" s="40" customFormat="1" x14ac:dyDescent="0.2">
      <c r="A82" s="44" t="s">
        <v>362</v>
      </c>
      <c r="B82" s="45">
        <v>79472</v>
      </c>
      <c r="C82" s="49" t="s">
        <v>136</v>
      </c>
      <c r="D82" s="44" t="s">
        <v>269</v>
      </c>
      <c r="E82" s="50">
        <v>311.02999999999997</v>
      </c>
      <c r="F82" s="70">
        <v>0.43</v>
      </c>
      <c r="G82" s="107">
        <f t="shared" si="10"/>
        <v>133.74</v>
      </c>
      <c r="I82" s="41"/>
      <c r="K82" s="5"/>
    </row>
    <row r="83" spans="1:11" s="40" customFormat="1" ht="25.5" x14ac:dyDescent="0.2">
      <c r="A83" s="44" t="s">
        <v>363</v>
      </c>
      <c r="B83" s="45" t="s">
        <v>364</v>
      </c>
      <c r="C83" s="49" t="s">
        <v>139</v>
      </c>
      <c r="D83" s="44" t="s">
        <v>269</v>
      </c>
      <c r="E83" s="50">
        <f>E82</f>
        <v>311.02999999999997</v>
      </c>
      <c r="F83" s="70">
        <v>2.11</v>
      </c>
      <c r="G83" s="107">
        <f t="shared" si="10"/>
        <v>656.27</v>
      </c>
      <c r="I83" s="41"/>
      <c r="K83" s="5"/>
    </row>
    <row r="84" spans="1:11" s="40" customFormat="1" ht="25.5" x14ac:dyDescent="0.2">
      <c r="A84" s="44" t="s">
        <v>365</v>
      </c>
      <c r="B84" s="45">
        <v>85662</v>
      </c>
      <c r="C84" s="49" t="s">
        <v>142</v>
      </c>
      <c r="D84" s="44" t="s">
        <v>269</v>
      </c>
      <c r="E84" s="50">
        <f>E83</f>
        <v>311.02999999999997</v>
      </c>
      <c r="F84" s="70">
        <v>12.37</v>
      </c>
      <c r="G84" s="107">
        <f t="shared" si="10"/>
        <v>3847.44</v>
      </c>
      <c r="I84" s="41"/>
      <c r="K84" s="5"/>
    </row>
    <row r="85" spans="1:11" s="40" customFormat="1" ht="25.5" x14ac:dyDescent="0.2">
      <c r="A85" s="44" t="s">
        <v>366</v>
      </c>
      <c r="B85" s="45">
        <v>97094</v>
      </c>
      <c r="C85" s="49" t="s">
        <v>145</v>
      </c>
      <c r="D85" s="44" t="s">
        <v>361</v>
      </c>
      <c r="E85" s="50">
        <f>ROUND(E84*0.1,2)</f>
        <v>31.1</v>
      </c>
      <c r="F85" s="70">
        <v>383.71</v>
      </c>
      <c r="G85" s="107">
        <f t="shared" si="10"/>
        <v>11933.38</v>
      </c>
      <c r="I85" s="41"/>
      <c r="K85" s="5"/>
    </row>
    <row r="86" spans="1:11" s="40" customFormat="1" ht="25.5" x14ac:dyDescent="0.2">
      <c r="A86" s="44" t="s">
        <v>367</v>
      </c>
      <c r="B86" s="45">
        <v>94263</v>
      </c>
      <c r="C86" s="49" t="s">
        <v>148</v>
      </c>
      <c r="D86" s="44" t="s">
        <v>28</v>
      </c>
      <c r="E86" s="50">
        <f>ROUND(10.73*2,2)</f>
        <v>21.46</v>
      </c>
      <c r="F86" s="70">
        <v>20.32</v>
      </c>
      <c r="G86" s="107">
        <f t="shared" si="10"/>
        <v>436.07</v>
      </c>
      <c r="I86" s="41"/>
      <c r="K86" s="5"/>
    </row>
    <row r="87" spans="1:11" s="40" customFormat="1" x14ac:dyDescent="0.2">
      <c r="A87" s="367" t="s">
        <v>368</v>
      </c>
      <c r="B87" s="368"/>
      <c r="C87" s="368"/>
      <c r="D87" s="368"/>
      <c r="E87" s="368"/>
      <c r="F87" s="369"/>
      <c r="G87" s="35">
        <f>G80+G71+G68+G64+G49+G42+G34+G27</f>
        <v>79368.740000000005</v>
      </c>
      <c r="I87" s="41"/>
      <c r="K87" s="5"/>
    </row>
    <row r="88" spans="1:11" s="40" customFormat="1" x14ac:dyDescent="0.2">
      <c r="A88" s="79"/>
      <c r="B88" s="80"/>
      <c r="C88" s="81"/>
      <c r="D88" s="82"/>
      <c r="E88" s="83"/>
      <c r="F88" s="84"/>
      <c r="G88" s="85"/>
      <c r="I88" s="41"/>
      <c r="K88" s="5"/>
    </row>
    <row r="89" spans="1:11" s="88" customFormat="1" x14ac:dyDescent="0.2">
      <c r="A89" s="27">
        <v>6</v>
      </c>
      <c r="B89" s="365" t="s">
        <v>827</v>
      </c>
      <c r="C89" s="366"/>
      <c r="D89" s="86"/>
      <c r="E89" s="86"/>
      <c r="F89" s="111"/>
      <c r="G89" s="87"/>
      <c r="I89" s="89"/>
      <c r="K89" s="90"/>
    </row>
    <row r="90" spans="1:11" s="88" customFormat="1" ht="12.75" customHeight="1" x14ac:dyDescent="0.2">
      <c r="A90" s="27" t="s">
        <v>369</v>
      </c>
      <c r="B90" s="365" t="s">
        <v>370</v>
      </c>
      <c r="C90" s="366"/>
      <c r="D90" s="77"/>
      <c r="E90" s="77"/>
      <c r="F90" s="112"/>
      <c r="G90" s="78">
        <f>SUM(G91:G112)</f>
        <v>28455.050000000003</v>
      </c>
      <c r="I90" s="89"/>
      <c r="K90" s="90"/>
    </row>
    <row r="91" spans="1:11" x14ac:dyDescent="0.2">
      <c r="A91" s="44" t="s">
        <v>371</v>
      </c>
      <c r="B91" s="45" t="s">
        <v>150</v>
      </c>
      <c r="C91" s="49" t="s">
        <v>151</v>
      </c>
      <c r="D91" s="44" t="s">
        <v>24</v>
      </c>
      <c r="E91" s="50">
        <v>1</v>
      </c>
      <c r="F91" s="70">
        <v>5.83</v>
      </c>
      <c r="G91" s="107">
        <f t="shared" ref="G91:G112" si="11">ROUND(F91*E91,2)</f>
        <v>5.83</v>
      </c>
      <c r="K91" s="5"/>
    </row>
    <row r="92" spans="1:11" x14ac:dyDescent="0.2">
      <c r="A92" s="44" t="s">
        <v>372</v>
      </c>
      <c r="B92" s="45" t="s">
        <v>153</v>
      </c>
      <c r="C92" s="49" t="s">
        <v>154</v>
      </c>
      <c r="D92" s="44" t="s">
        <v>24</v>
      </c>
      <c r="E92" s="50">
        <v>2</v>
      </c>
      <c r="F92" s="70">
        <v>350.84</v>
      </c>
      <c r="G92" s="107">
        <f t="shared" si="11"/>
        <v>701.68</v>
      </c>
      <c r="K92" s="5"/>
    </row>
    <row r="93" spans="1:11" ht="25.5" x14ac:dyDescent="0.2">
      <c r="A93" s="44" t="s">
        <v>373</v>
      </c>
      <c r="B93" s="45">
        <v>95801</v>
      </c>
      <c r="C93" s="49" t="s">
        <v>157</v>
      </c>
      <c r="D93" s="44" t="s">
        <v>24</v>
      </c>
      <c r="E93" s="50">
        <v>150</v>
      </c>
      <c r="F93" s="70">
        <v>26.26</v>
      </c>
      <c r="G93" s="107">
        <f t="shared" si="11"/>
        <v>3939</v>
      </c>
      <c r="H93" s="126"/>
      <c r="I93" s="33"/>
      <c r="K93" s="5"/>
    </row>
    <row r="94" spans="1:11" x14ac:dyDescent="0.2">
      <c r="A94" s="44" t="s">
        <v>374</v>
      </c>
      <c r="B94" s="45" t="s">
        <v>159</v>
      </c>
      <c r="C94" s="49" t="s">
        <v>160</v>
      </c>
      <c r="D94" s="44" t="s">
        <v>24</v>
      </c>
      <c r="E94" s="50">
        <v>1</v>
      </c>
      <c r="F94" s="70">
        <v>42.89</v>
      </c>
      <c r="G94" s="107">
        <f t="shared" si="11"/>
        <v>42.89</v>
      </c>
      <c r="H94" s="41"/>
      <c r="I94" s="33"/>
      <c r="K94" s="5"/>
    </row>
    <row r="95" spans="1:11" x14ac:dyDescent="0.2">
      <c r="A95" s="44" t="s">
        <v>375</v>
      </c>
      <c r="B95" s="45" t="s">
        <v>162</v>
      </c>
      <c r="C95" s="49" t="s">
        <v>163</v>
      </c>
      <c r="D95" s="44" t="s">
        <v>24</v>
      </c>
      <c r="E95" s="50">
        <v>5</v>
      </c>
      <c r="F95" s="70">
        <v>7</v>
      </c>
      <c r="G95" s="107">
        <f t="shared" si="11"/>
        <v>35</v>
      </c>
      <c r="H95" s="41"/>
      <c r="I95" s="33"/>
      <c r="K95" s="5"/>
    </row>
    <row r="96" spans="1:11" ht="12.75" customHeight="1" x14ac:dyDescent="0.2">
      <c r="A96" s="44" t="s">
        <v>376</v>
      </c>
      <c r="B96" s="45" t="s">
        <v>879</v>
      </c>
      <c r="C96" s="49" t="s">
        <v>165</v>
      </c>
      <c r="D96" s="44" t="s">
        <v>24</v>
      </c>
      <c r="E96" s="50">
        <v>65</v>
      </c>
      <c r="F96" s="70">
        <f>'Orçamento Analítico '!G498</f>
        <v>19.548349999999999</v>
      </c>
      <c r="G96" s="107">
        <f t="shared" si="11"/>
        <v>1270.6400000000001</v>
      </c>
      <c r="H96" s="41"/>
    </row>
    <row r="97" spans="1:9" ht="25.5" x14ac:dyDescent="0.2">
      <c r="A97" s="44" t="s">
        <v>377</v>
      </c>
      <c r="B97" s="45" t="s">
        <v>167</v>
      </c>
      <c r="C97" s="49" t="s">
        <v>168</v>
      </c>
      <c r="D97" s="44" t="s">
        <v>28</v>
      </c>
      <c r="E97" s="50">
        <v>30</v>
      </c>
      <c r="F97" s="70">
        <v>17.920000000000002</v>
      </c>
      <c r="G97" s="107">
        <f t="shared" si="11"/>
        <v>537.6</v>
      </c>
      <c r="H97" s="41"/>
    </row>
    <row r="98" spans="1:9" ht="25.5" x14ac:dyDescent="0.2">
      <c r="A98" s="44" t="s">
        <v>378</v>
      </c>
      <c r="B98" s="45" t="s">
        <v>170</v>
      </c>
      <c r="C98" s="49" t="s">
        <v>171</v>
      </c>
      <c r="D98" s="44" t="s">
        <v>28</v>
      </c>
      <c r="E98" s="50">
        <v>60</v>
      </c>
      <c r="F98" s="70">
        <v>54.28</v>
      </c>
      <c r="G98" s="107">
        <f t="shared" si="11"/>
        <v>3256.8</v>
      </c>
      <c r="H98" s="267"/>
    </row>
    <row r="99" spans="1:9" ht="25.5" x14ac:dyDescent="0.2">
      <c r="A99" s="44" t="s">
        <v>379</v>
      </c>
      <c r="B99" s="45">
        <v>95745</v>
      </c>
      <c r="C99" s="49" t="s">
        <v>174</v>
      </c>
      <c r="D99" s="44" t="s">
        <v>28</v>
      </c>
      <c r="E99" s="50">
        <v>500</v>
      </c>
      <c r="F99" s="70">
        <v>12.09</v>
      </c>
      <c r="G99" s="107">
        <f t="shared" si="11"/>
        <v>6045</v>
      </c>
    </row>
    <row r="100" spans="1:9" ht="25.5" x14ac:dyDescent="0.2">
      <c r="A100" s="44" t="s">
        <v>380</v>
      </c>
      <c r="B100" s="45">
        <v>95748</v>
      </c>
      <c r="C100" s="49" t="s">
        <v>177</v>
      </c>
      <c r="D100" s="44" t="s">
        <v>28</v>
      </c>
      <c r="E100" s="50">
        <v>6</v>
      </c>
      <c r="F100" s="70">
        <v>26.33</v>
      </c>
      <c r="G100" s="107">
        <f t="shared" si="11"/>
        <v>157.97999999999999</v>
      </c>
    </row>
    <row r="101" spans="1:9" ht="25.5" x14ac:dyDescent="0.2">
      <c r="A101" s="44" t="s">
        <v>381</v>
      </c>
      <c r="B101" s="45">
        <v>91844</v>
      </c>
      <c r="C101" s="49" t="s">
        <v>180</v>
      </c>
      <c r="D101" s="44" t="s">
        <v>28</v>
      </c>
      <c r="E101" s="50">
        <v>20</v>
      </c>
      <c r="F101" s="70">
        <v>4.2300000000000004</v>
      </c>
      <c r="G101" s="107">
        <f t="shared" si="11"/>
        <v>84.6</v>
      </c>
    </row>
    <row r="102" spans="1:9" ht="25.5" x14ac:dyDescent="0.2">
      <c r="A102" s="44" t="s">
        <v>382</v>
      </c>
      <c r="B102" s="45">
        <v>91955</v>
      </c>
      <c r="C102" s="49" t="s">
        <v>183</v>
      </c>
      <c r="D102" s="44" t="s">
        <v>24</v>
      </c>
      <c r="E102" s="50">
        <v>2</v>
      </c>
      <c r="F102" s="70">
        <v>21.24</v>
      </c>
      <c r="G102" s="107">
        <f t="shared" si="11"/>
        <v>42.48</v>
      </c>
      <c r="I102" s="91"/>
    </row>
    <row r="103" spans="1:9" ht="25.5" x14ac:dyDescent="0.2">
      <c r="A103" s="44" t="s">
        <v>383</v>
      </c>
      <c r="B103" s="45" t="s">
        <v>185</v>
      </c>
      <c r="C103" s="49" t="s">
        <v>186</v>
      </c>
      <c r="D103" s="44" t="s">
        <v>24</v>
      </c>
      <c r="E103" s="50">
        <v>2</v>
      </c>
      <c r="F103" s="70">
        <v>35.270000000000003</v>
      </c>
      <c r="G103" s="107">
        <f t="shared" si="11"/>
        <v>70.540000000000006</v>
      </c>
    </row>
    <row r="104" spans="1:9" ht="25.5" x14ac:dyDescent="0.2">
      <c r="A104" s="44" t="s">
        <v>384</v>
      </c>
      <c r="B104" s="45">
        <v>91953</v>
      </c>
      <c r="C104" s="49" t="s">
        <v>189</v>
      </c>
      <c r="D104" s="44" t="s">
        <v>24</v>
      </c>
      <c r="E104" s="50">
        <v>17.14</v>
      </c>
      <c r="F104" s="70">
        <v>17.14</v>
      </c>
      <c r="G104" s="107">
        <f t="shared" si="11"/>
        <v>293.77999999999997</v>
      </c>
      <c r="H104" s="41"/>
    </row>
    <row r="105" spans="1:9" ht="25.5" x14ac:dyDescent="0.2">
      <c r="A105" s="44" t="s">
        <v>385</v>
      </c>
      <c r="B105" s="45" t="s">
        <v>191</v>
      </c>
      <c r="C105" s="49" t="s">
        <v>192</v>
      </c>
      <c r="D105" s="44" t="s">
        <v>24</v>
      </c>
      <c r="E105" s="50">
        <v>3</v>
      </c>
      <c r="F105" s="70">
        <v>33.65</v>
      </c>
      <c r="G105" s="107">
        <f t="shared" si="11"/>
        <v>100.95</v>
      </c>
      <c r="H105" s="41"/>
    </row>
    <row r="106" spans="1:9" ht="25.5" x14ac:dyDescent="0.2">
      <c r="A106" s="44" t="s">
        <v>386</v>
      </c>
      <c r="B106" s="45" t="s">
        <v>880</v>
      </c>
      <c r="C106" s="49" t="s">
        <v>194</v>
      </c>
      <c r="D106" s="44" t="s">
        <v>24</v>
      </c>
      <c r="E106" s="50">
        <v>3</v>
      </c>
      <c r="F106" s="70">
        <v>8.31</v>
      </c>
      <c r="G106" s="107">
        <f t="shared" si="11"/>
        <v>24.93</v>
      </c>
      <c r="H106" s="41"/>
    </row>
    <row r="107" spans="1:9" ht="25.5" x14ac:dyDescent="0.2">
      <c r="A107" s="44" t="s">
        <v>387</v>
      </c>
      <c r="B107" s="45" t="s">
        <v>842</v>
      </c>
      <c r="C107" s="49" t="s">
        <v>196</v>
      </c>
      <c r="D107" s="44" t="s">
        <v>24</v>
      </c>
      <c r="E107" s="50">
        <v>11</v>
      </c>
      <c r="F107" s="70">
        <v>128.69999999999999</v>
      </c>
      <c r="G107" s="107">
        <f t="shared" si="11"/>
        <v>1415.7</v>
      </c>
      <c r="H107" s="41"/>
    </row>
    <row r="108" spans="1:9" ht="25.5" x14ac:dyDescent="0.2">
      <c r="A108" s="44" t="s">
        <v>388</v>
      </c>
      <c r="B108" s="45" t="s">
        <v>843</v>
      </c>
      <c r="C108" s="49" t="s">
        <v>198</v>
      </c>
      <c r="D108" s="44" t="s">
        <v>24</v>
      </c>
      <c r="E108" s="50">
        <v>4</v>
      </c>
      <c r="F108" s="70">
        <v>33.57</v>
      </c>
      <c r="G108" s="107">
        <f t="shared" si="11"/>
        <v>134.28</v>
      </c>
      <c r="H108" s="41"/>
    </row>
    <row r="109" spans="1:9" ht="25.5" x14ac:dyDescent="0.2">
      <c r="A109" s="44" t="s">
        <v>389</v>
      </c>
      <c r="B109" s="45" t="s">
        <v>844</v>
      </c>
      <c r="C109" s="49" t="s">
        <v>200</v>
      </c>
      <c r="D109" s="44" t="s">
        <v>24</v>
      </c>
      <c r="E109" s="50">
        <v>47</v>
      </c>
      <c r="F109" s="70">
        <v>44.83</v>
      </c>
      <c r="G109" s="107">
        <f t="shared" si="11"/>
        <v>2107.0100000000002</v>
      </c>
      <c r="H109" s="41"/>
    </row>
    <row r="110" spans="1:9" x14ac:dyDescent="0.2">
      <c r="A110" s="44" t="s">
        <v>390</v>
      </c>
      <c r="B110" s="45" t="s">
        <v>202</v>
      </c>
      <c r="C110" s="49" t="s">
        <v>203</v>
      </c>
      <c r="D110" s="44" t="s">
        <v>28</v>
      </c>
      <c r="E110" s="50">
        <v>200</v>
      </c>
      <c r="F110" s="70">
        <v>29.45</v>
      </c>
      <c r="G110" s="107">
        <f t="shared" si="11"/>
        <v>5890</v>
      </c>
      <c r="H110" s="41"/>
    </row>
    <row r="111" spans="1:9" x14ac:dyDescent="0.2">
      <c r="A111" s="44" t="s">
        <v>391</v>
      </c>
      <c r="B111" s="45" t="s">
        <v>205</v>
      </c>
      <c r="C111" s="49" t="s">
        <v>206</v>
      </c>
      <c r="D111" s="44" t="s">
        <v>24</v>
      </c>
      <c r="E111" s="50">
        <v>102</v>
      </c>
      <c r="F111" s="70">
        <v>21.48</v>
      </c>
      <c r="G111" s="107">
        <f t="shared" si="11"/>
        <v>2190.96</v>
      </c>
    </row>
    <row r="112" spans="1:9" x14ac:dyDescent="0.2">
      <c r="A112" s="44" t="s">
        <v>392</v>
      </c>
      <c r="B112" s="45" t="s">
        <v>208</v>
      </c>
      <c r="C112" s="49" t="s">
        <v>209</v>
      </c>
      <c r="D112" s="44" t="s">
        <v>24</v>
      </c>
      <c r="E112" s="50">
        <v>5</v>
      </c>
      <c r="F112" s="70">
        <v>21.48</v>
      </c>
      <c r="G112" s="107">
        <f t="shared" si="11"/>
        <v>107.4</v>
      </c>
    </row>
    <row r="113" spans="1:9" s="40" customFormat="1" x14ac:dyDescent="0.2">
      <c r="A113" s="123"/>
      <c r="B113" s="124"/>
      <c r="C113" s="121"/>
      <c r="D113" s="120"/>
      <c r="E113" s="119"/>
      <c r="F113" s="122"/>
      <c r="G113" s="118"/>
      <c r="I113" s="41"/>
    </row>
    <row r="114" spans="1:9" ht="15" customHeight="1" x14ac:dyDescent="0.2">
      <c r="A114" s="27" t="s">
        <v>393</v>
      </c>
      <c r="B114" s="365" t="s">
        <v>394</v>
      </c>
      <c r="C114" s="366"/>
      <c r="D114" s="86"/>
      <c r="E114" s="86"/>
      <c r="F114" s="111"/>
      <c r="G114" s="61">
        <f>SUM(G115:G119)</f>
        <v>15172.5</v>
      </c>
    </row>
    <row r="115" spans="1:9" ht="25.5" x14ac:dyDescent="0.2">
      <c r="A115" s="44" t="s">
        <v>395</v>
      </c>
      <c r="B115" s="45">
        <v>91924</v>
      </c>
      <c r="C115" s="49" t="s">
        <v>396</v>
      </c>
      <c r="D115" s="44" t="s">
        <v>28</v>
      </c>
      <c r="E115" s="50">
        <v>200</v>
      </c>
      <c r="F115" s="70">
        <v>1.56</v>
      </c>
      <c r="G115" s="107">
        <f t="shared" ref="G115:G119" si="12">ROUND(F115*E115,2)</f>
        <v>312</v>
      </c>
    </row>
    <row r="116" spans="1:9" ht="25.5" x14ac:dyDescent="0.2">
      <c r="A116" s="44" t="s">
        <v>397</v>
      </c>
      <c r="B116" s="45">
        <v>92980</v>
      </c>
      <c r="C116" s="49" t="s">
        <v>398</v>
      </c>
      <c r="D116" s="44" t="s">
        <v>28</v>
      </c>
      <c r="E116" s="50">
        <v>125</v>
      </c>
      <c r="F116" s="70">
        <v>5.46</v>
      </c>
      <c r="G116" s="107">
        <f t="shared" si="12"/>
        <v>682.5</v>
      </c>
    </row>
    <row r="117" spans="1:9" ht="25.5" x14ac:dyDescent="0.2">
      <c r="A117" s="44" t="s">
        <v>399</v>
      </c>
      <c r="B117" s="45">
        <v>91927</v>
      </c>
      <c r="C117" s="49" t="s">
        <v>400</v>
      </c>
      <c r="D117" s="44" t="s">
        <v>28</v>
      </c>
      <c r="E117" s="50">
        <v>3600</v>
      </c>
      <c r="F117" s="70">
        <v>2.89</v>
      </c>
      <c r="G117" s="107">
        <f t="shared" si="12"/>
        <v>10404</v>
      </c>
    </row>
    <row r="118" spans="1:9" ht="25.5" x14ac:dyDescent="0.2">
      <c r="A118" s="44" t="s">
        <v>401</v>
      </c>
      <c r="B118" s="45">
        <v>92984</v>
      </c>
      <c r="C118" s="49" t="s">
        <v>938</v>
      </c>
      <c r="D118" s="44" t="s">
        <v>28</v>
      </c>
      <c r="E118" s="50">
        <v>200</v>
      </c>
      <c r="F118" s="70">
        <v>14.01</v>
      </c>
      <c r="G118" s="107">
        <f t="shared" si="12"/>
        <v>2802</v>
      </c>
    </row>
    <row r="119" spans="1:9" ht="25.5" x14ac:dyDescent="0.2">
      <c r="A119" s="44" t="s">
        <v>402</v>
      </c>
      <c r="B119" s="45" t="s">
        <v>221</v>
      </c>
      <c r="C119" s="49" t="s">
        <v>222</v>
      </c>
      <c r="D119" s="44" t="s">
        <v>28</v>
      </c>
      <c r="E119" s="50">
        <v>240</v>
      </c>
      <c r="F119" s="70">
        <v>4.05</v>
      </c>
      <c r="G119" s="107">
        <f t="shared" si="12"/>
        <v>972</v>
      </c>
    </row>
    <row r="120" spans="1:9" x14ac:dyDescent="0.2">
      <c r="A120" s="125"/>
      <c r="B120" s="124"/>
      <c r="C120" s="81"/>
      <c r="D120" s="82"/>
      <c r="E120" s="83"/>
      <c r="F120" s="84"/>
      <c r="G120" s="117"/>
    </row>
    <row r="121" spans="1:9" ht="15" customHeight="1" x14ac:dyDescent="0.2">
      <c r="A121" s="27" t="s">
        <v>403</v>
      </c>
      <c r="B121" s="365" t="s">
        <v>404</v>
      </c>
      <c r="C121" s="366"/>
      <c r="D121" s="86"/>
      <c r="E121" s="86"/>
      <c r="F121" s="113"/>
      <c r="G121" s="61">
        <f>SUM(G122:G132)</f>
        <v>4684.41</v>
      </c>
    </row>
    <row r="122" spans="1:9" ht="25.5" x14ac:dyDescent="0.2">
      <c r="A122" s="44" t="s">
        <v>405</v>
      </c>
      <c r="B122" s="45">
        <v>93662</v>
      </c>
      <c r="C122" s="49" t="s">
        <v>225</v>
      </c>
      <c r="D122" s="44" t="s">
        <v>24</v>
      </c>
      <c r="E122" s="50">
        <v>3</v>
      </c>
      <c r="F122" s="70">
        <v>58.12</v>
      </c>
      <c r="G122" s="107">
        <f t="shared" ref="G122:G132" si="13">ROUND(F122*E122,2)</f>
        <v>174.36</v>
      </c>
    </row>
    <row r="123" spans="1:9" ht="25.5" x14ac:dyDescent="0.2">
      <c r="A123" s="44" t="s">
        <v>406</v>
      </c>
      <c r="B123" s="45">
        <v>93654</v>
      </c>
      <c r="C123" s="49" t="s">
        <v>228</v>
      </c>
      <c r="D123" s="44" t="s">
        <v>24</v>
      </c>
      <c r="E123" s="50">
        <v>1</v>
      </c>
      <c r="F123" s="70">
        <v>11.27</v>
      </c>
      <c r="G123" s="107">
        <f t="shared" si="13"/>
        <v>11.27</v>
      </c>
    </row>
    <row r="124" spans="1:9" ht="25.5" x14ac:dyDescent="0.2">
      <c r="A124" s="44" t="s">
        <v>407</v>
      </c>
      <c r="B124" s="45">
        <v>93655</v>
      </c>
      <c r="C124" s="49" t="s">
        <v>231</v>
      </c>
      <c r="D124" s="44" t="s">
        <v>24</v>
      </c>
      <c r="E124" s="50">
        <v>17</v>
      </c>
      <c r="F124" s="70">
        <v>12.03</v>
      </c>
      <c r="G124" s="107">
        <f t="shared" si="13"/>
        <v>204.51</v>
      </c>
    </row>
    <row r="125" spans="1:9" ht="25.5" x14ac:dyDescent="0.2">
      <c r="A125" s="44" t="s">
        <v>408</v>
      </c>
      <c r="B125" s="45" t="s">
        <v>233</v>
      </c>
      <c r="C125" s="49" t="s">
        <v>234</v>
      </c>
      <c r="D125" s="44" t="s">
        <v>24</v>
      </c>
      <c r="E125" s="50">
        <v>3</v>
      </c>
      <c r="F125" s="70">
        <v>12.03</v>
      </c>
      <c r="G125" s="107">
        <f t="shared" si="13"/>
        <v>36.090000000000003</v>
      </c>
    </row>
    <row r="126" spans="1:9" x14ac:dyDescent="0.2">
      <c r="A126" s="44" t="s">
        <v>409</v>
      </c>
      <c r="B126" s="45" t="s">
        <v>845</v>
      </c>
      <c r="C126" s="49" t="s">
        <v>939</v>
      </c>
      <c r="D126" s="44" t="s">
        <v>24</v>
      </c>
      <c r="E126" s="50">
        <v>1</v>
      </c>
      <c r="F126" s="70">
        <v>137.08000000000001</v>
      </c>
      <c r="G126" s="107">
        <f t="shared" si="13"/>
        <v>137.08000000000001</v>
      </c>
    </row>
    <row r="127" spans="1:9" ht="25.5" x14ac:dyDescent="0.2">
      <c r="A127" s="44" t="s">
        <v>410</v>
      </c>
      <c r="B127" s="45" t="s">
        <v>237</v>
      </c>
      <c r="C127" s="49" t="s">
        <v>238</v>
      </c>
      <c r="D127" s="44" t="s">
        <v>24</v>
      </c>
      <c r="E127" s="50">
        <v>1</v>
      </c>
      <c r="F127" s="70">
        <v>69.23</v>
      </c>
      <c r="G127" s="107">
        <f t="shared" si="13"/>
        <v>69.23</v>
      </c>
    </row>
    <row r="128" spans="1:9" ht="25.5" x14ac:dyDescent="0.2">
      <c r="A128" s="44" t="s">
        <v>411</v>
      </c>
      <c r="B128" s="45" t="s">
        <v>240</v>
      </c>
      <c r="C128" s="49" t="s">
        <v>241</v>
      </c>
      <c r="D128" s="44" t="s">
        <v>24</v>
      </c>
      <c r="E128" s="50">
        <v>1</v>
      </c>
      <c r="F128" s="70">
        <v>80.239999999999995</v>
      </c>
      <c r="G128" s="107">
        <f t="shared" si="13"/>
        <v>80.239999999999995</v>
      </c>
    </row>
    <row r="129" spans="1:7" ht="25.5" x14ac:dyDescent="0.2">
      <c r="A129" s="44" t="s">
        <v>412</v>
      </c>
      <c r="B129" s="45" t="s">
        <v>882</v>
      </c>
      <c r="C129" s="49" t="s">
        <v>243</v>
      </c>
      <c r="D129" s="44" t="s">
        <v>24</v>
      </c>
      <c r="E129" s="50">
        <v>4</v>
      </c>
      <c r="F129" s="70">
        <v>73.459999999999994</v>
      </c>
      <c r="G129" s="107">
        <f t="shared" si="13"/>
        <v>293.83999999999997</v>
      </c>
    </row>
    <row r="130" spans="1:7" ht="25.5" x14ac:dyDescent="0.2">
      <c r="A130" s="44" t="s">
        <v>413</v>
      </c>
      <c r="B130" s="45" t="s">
        <v>883</v>
      </c>
      <c r="C130" s="49" t="s">
        <v>245</v>
      </c>
      <c r="D130" s="44" t="s">
        <v>24</v>
      </c>
      <c r="E130" s="50">
        <v>17</v>
      </c>
      <c r="F130" s="70">
        <v>149.30000000000001</v>
      </c>
      <c r="G130" s="107">
        <f t="shared" si="13"/>
        <v>2538.1</v>
      </c>
    </row>
    <row r="131" spans="1:7" ht="38.25" x14ac:dyDescent="0.2">
      <c r="A131" s="44" t="s">
        <v>414</v>
      </c>
      <c r="B131" s="45" t="s">
        <v>885</v>
      </c>
      <c r="C131" s="49" t="s">
        <v>247</v>
      </c>
      <c r="D131" s="44" t="s">
        <v>24</v>
      </c>
      <c r="E131" s="50">
        <v>1</v>
      </c>
      <c r="F131" s="70">
        <v>362.99</v>
      </c>
      <c r="G131" s="107">
        <f t="shared" si="13"/>
        <v>362.99</v>
      </c>
    </row>
    <row r="132" spans="1:7" ht="38.25" x14ac:dyDescent="0.2">
      <c r="A132" s="44" t="s">
        <v>415</v>
      </c>
      <c r="B132" s="45" t="s">
        <v>886</v>
      </c>
      <c r="C132" s="49" t="s">
        <v>249</v>
      </c>
      <c r="D132" s="44" t="s">
        <v>24</v>
      </c>
      <c r="E132" s="50">
        <v>1</v>
      </c>
      <c r="F132" s="70">
        <v>776.7</v>
      </c>
      <c r="G132" s="107">
        <f t="shared" si="13"/>
        <v>776.7</v>
      </c>
    </row>
    <row r="133" spans="1:7" x14ac:dyDescent="0.2">
      <c r="A133" s="125"/>
      <c r="B133" s="124"/>
      <c r="C133" s="81"/>
      <c r="D133" s="82"/>
      <c r="E133" s="83"/>
      <c r="F133" s="84"/>
      <c r="G133" s="117"/>
    </row>
    <row r="134" spans="1:7" ht="15" customHeight="1" x14ac:dyDescent="0.2">
      <c r="A134" s="27" t="s">
        <v>416</v>
      </c>
      <c r="B134" s="365" t="s">
        <v>417</v>
      </c>
      <c r="C134" s="366"/>
      <c r="D134" s="86"/>
      <c r="E134" s="86"/>
      <c r="F134" s="113"/>
      <c r="G134" s="61">
        <f>SUM(G135:G138)</f>
        <v>904.2600000000001</v>
      </c>
    </row>
    <row r="135" spans="1:7" ht="25.5" x14ac:dyDescent="0.2">
      <c r="A135" s="44" t="s">
        <v>418</v>
      </c>
      <c r="B135" s="45" t="s">
        <v>251</v>
      </c>
      <c r="C135" s="49" t="s">
        <v>252</v>
      </c>
      <c r="D135" s="44" t="s">
        <v>24</v>
      </c>
      <c r="E135" s="50">
        <v>3</v>
      </c>
      <c r="F135" s="70">
        <v>68.739999999999995</v>
      </c>
      <c r="G135" s="107">
        <f t="shared" ref="G135:G138" si="14">ROUND(F135*E135,2)</f>
        <v>206.22</v>
      </c>
    </row>
    <row r="136" spans="1:7" ht="25.5" x14ac:dyDescent="0.2">
      <c r="A136" s="44" t="s">
        <v>419</v>
      </c>
      <c r="B136" s="45">
        <v>96977</v>
      </c>
      <c r="C136" s="49" t="s">
        <v>255</v>
      </c>
      <c r="D136" s="44" t="s">
        <v>28</v>
      </c>
      <c r="E136" s="50">
        <v>15</v>
      </c>
      <c r="F136" s="70">
        <v>23.64</v>
      </c>
      <c r="G136" s="107">
        <f t="shared" si="14"/>
        <v>354.6</v>
      </c>
    </row>
    <row r="137" spans="1:7" ht="25.5" x14ac:dyDescent="0.2">
      <c r="A137" s="44" t="s">
        <v>420</v>
      </c>
      <c r="B137" s="45">
        <v>96986</v>
      </c>
      <c r="C137" s="49" t="s">
        <v>258</v>
      </c>
      <c r="D137" s="44" t="s">
        <v>24</v>
      </c>
      <c r="E137" s="50">
        <v>6</v>
      </c>
      <c r="F137" s="70">
        <v>54.34</v>
      </c>
      <c r="G137" s="107">
        <f t="shared" si="14"/>
        <v>326.04000000000002</v>
      </c>
    </row>
    <row r="138" spans="1:7" x14ac:dyDescent="0.2">
      <c r="A138" s="44" t="s">
        <v>421</v>
      </c>
      <c r="B138" s="45" t="s">
        <v>260</v>
      </c>
      <c r="C138" s="49" t="s">
        <v>261</v>
      </c>
      <c r="D138" s="44" t="s">
        <v>24</v>
      </c>
      <c r="E138" s="50">
        <v>6</v>
      </c>
      <c r="F138" s="70">
        <v>2.9</v>
      </c>
      <c r="G138" s="107">
        <f t="shared" si="14"/>
        <v>17.399999999999999</v>
      </c>
    </row>
    <row r="139" spans="1:7" x14ac:dyDescent="0.2">
      <c r="A139" s="367" t="s">
        <v>422</v>
      </c>
      <c r="B139" s="368"/>
      <c r="C139" s="368"/>
      <c r="D139" s="368"/>
      <c r="E139" s="368"/>
      <c r="F139" s="369"/>
      <c r="G139" s="51">
        <f>G134+G121+G114+G90</f>
        <v>49216.22</v>
      </c>
    </row>
    <row r="140" spans="1:7" x14ac:dyDescent="0.2">
      <c r="A140" s="92"/>
      <c r="B140" s="53"/>
      <c r="C140" s="93"/>
      <c r="D140" s="55"/>
      <c r="E140" s="94"/>
      <c r="F140" s="95"/>
      <c r="G140" s="96"/>
    </row>
    <row r="141" spans="1:7" x14ac:dyDescent="0.2">
      <c r="A141" s="11">
        <v>7</v>
      </c>
      <c r="B141" s="379" t="s">
        <v>423</v>
      </c>
      <c r="C141" s="379"/>
      <c r="D141" s="77"/>
      <c r="E141" s="77"/>
      <c r="F141" s="78"/>
      <c r="G141" s="78"/>
    </row>
    <row r="142" spans="1:7" x14ac:dyDescent="0.2">
      <c r="A142" s="97" t="s">
        <v>424</v>
      </c>
      <c r="B142" s="45" t="s">
        <v>425</v>
      </c>
      <c r="C142" s="98" t="s">
        <v>264</v>
      </c>
      <c r="D142" s="99" t="s">
        <v>269</v>
      </c>
      <c r="E142" s="50">
        <v>480.49</v>
      </c>
      <c r="F142" s="100">
        <v>4.37</v>
      </c>
      <c r="G142" s="107">
        <f t="shared" ref="G142:G144" si="15">ROUND(F142*E142,2)</f>
        <v>2099.7399999999998</v>
      </c>
    </row>
    <row r="143" spans="1:7" ht="25.5" x14ac:dyDescent="0.2">
      <c r="A143" s="97" t="s">
        <v>426</v>
      </c>
      <c r="B143" s="45" t="s">
        <v>427</v>
      </c>
      <c r="C143" s="49" t="s">
        <v>919</v>
      </c>
      <c r="D143" s="44" t="s">
        <v>324</v>
      </c>
      <c r="E143" s="50">
        <v>32</v>
      </c>
      <c r="F143" s="2">
        <v>20.76</v>
      </c>
      <c r="G143" s="107">
        <f t="shared" si="15"/>
        <v>664.32</v>
      </c>
    </row>
    <row r="144" spans="1:7" x14ac:dyDescent="0.2">
      <c r="A144" s="97" t="s">
        <v>428</v>
      </c>
      <c r="B144" s="45" t="s">
        <v>429</v>
      </c>
      <c r="C144" s="49" t="s">
        <v>430</v>
      </c>
      <c r="D144" s="44" t="s">
        <v>324</v>
      </c>
      <c r="E144" s="50">
        <v>1</v>
      </c>
      <c r="F144" s="2">
        <v>1226.29</v>
      </c>
      <c r="G144" s="107">
        <f t="shared" si="15"/>
        <v>1226.29</v>
      </c>
    </row>
    <row r="145" spans="1:7" x14ac:dyDescent="0.2">
      <c r="A145" s="367" t="s">
        <v>431</v>
      </c>
      <c r="B145" s="368"/>
      <c r="C145" s="368"/>
      <c r="D145" s="368"/>
      <c r="E145" s="368"/>
      <c r="F145" s="369"/>
      <c r="G145" s="51">
        <f>SUM(G142:G144)</f>
        <v>3990.35</v>
      </c>
    </row>
    <row r="146" spans="1:7" x14ac:dyDescent="0.2">
      <c r="A146" s="92"/>
      <c r="B146" s="53"/>
      <c r="C146" s="93"/>
      <c r="D146" s="55"/>
      <c r="E146" s="94"/>
      <c r="F146" s="95"/>
      <c r="G146" s="96"/>
    </row>
    <row r="147" spans="1:7" x14ac:dyDescent="0.2">
      <c r="A147" s="382" t="s">
        <v>432</v>
      </c>
      <c r="B147" s="383"/>
      <c r="C147" s="383"/>
      <c r="D147" s="383"/>
      <c r="E147" s="383"/>
      <c r="F147" s="384"/>
      <c r="G147" s="101">
        <f>G145+G139+G87+G24+G17+G11+G5</f>
        <v>186308.21</v>
      </c>
    </row>
    <row r="148" spans="1:7" x14ac:dyDescent="0.2">
      <c r="A148" s="382" t="s">
        <v>1053</v>
      </c>
      <c r="B148" s="383"/>
      <c r="C148" s="383"/>
      <c r="D148" s="383"/>
      <c r="E148" s="383"/>
      <c r="F148" s="384"/>
      <c r="G148" s="102">
        <f>ROUND(G147*0.2829,2)</f>
        <v>52706.59</v>
      </c>
    </row>
    <row r="149" spans="1:7" x14ac:dyDescent="0.2">
      <c r="A149" s="382" t="s">
        <v>433</v>
      </c>
      <c r="B149" s="383"/>
      <c r="C149" s="383"/>
      <c r="D149" s="383"/>
      <c r="E149" s="383"/>
      <c r="F149" s="384"/>
      <c r="G149" s="102">
        <f>SUM(G147:G148)</f>
        <v>239014.8</v>
      </c>
    </row>
    <row r="150" spans="1:7" ht="29.25" customHeight="1" x14ac:dyDescent="0.2"/>
    <row r="151" spans="1:7" x14ac:dyDescent="0.2">
      <c r="C151" s="363"/>
      <c r="D151" s="380"/>
      <c r="E151" s="380"/>
      <c r="F151" s="380"/>
      <c r="G151" s="380"/>
    </row>
    <row r="152" spans="1:7" x14ac:dyDescent="0.2">
      <c r="C152" s="363"/>
      <c r="D152" s="381"/>
      <c r="E152" s="381"/>
      <c r="F152" s="381"/>
      <c r="G152" s="381"/>
    </row>
    <row r="154" spans="1:7" x14ac:dyDescent="0.2">
      <c r="C154" s="363"/>
    </row>
    <row r="155" spans="1:7" x14ac:dyDescent="0.2">
      <c r="C155" s="363"/>
    </row>
  </sheetData>
  <mergeCells count="30">
    <mergeCell ref="B89:C89"/>
    <mergeCell ref="A139:F139"/>
    <mergeCell ref="B141:C141"/>
    <mergeCell ref="D151:G151"/>
    <mergeCell ref="D152:G152"/>
    <mergeCell ref="A147:F147"/>
    <mergeCell ref="A148:F148"/>
    <mergeCell ref="A149:F149"/>
    <mergeCell ref="A145:F145"/>
    <mergeCell ref="B64:C64"/>
    <mergeCell ref="B68:C68"/>
    <mergeCell ref="B71:C71"/>
    <mergeCell ref="B80:C80"/>
    <mergeCell ref="A87:F87"/>
    <mergeCell ref="B114:C114"/>
    <mergeCell ref="B121:C121"/>
    <mergeCell ref="B134:C134"/>
    <mergeCell ref="A17:F17"/>
    <mergeCell ref="A1:G1"/>
    <mergeCell ref="B3:C3"/>
    <mergeCell ref="A5:F5"/>
    <mergeCell ref="B7:C7"/>
    <mergeCell ref="A11:F11"/>
    <mergeCell ref="B13:C13"/>
    <mergeCell ref="B90:C90"/>
    <mergeCell ref="B19:C19"/>
    <mergeCell ref="A24:F24"/>
    <mergeCell ref="B26:C26"/>
    <mergeCell ref="B42:C42"/>
    <mergeCell ref="B49:C49"/>
  </mergeCells>
  <printOptions horizontalCentered="1"/>
  <pageMargins left="0.11811023622047245" right="0.11811023622047245" top="0.39370078740157483" bottom="0.59055118110236227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7"/>
  <sheetViews>
    <sheetView showOutlineSymbols="0" showWhiteSpace="0" workbookViewId="0">
      <selection sqref="A1:G786"/>
    </sheetView>
  </sheetViews>
  <sheetFormatPr defaultRowHeight="12.75" x14ac:dyDescent="0.2"/>
  <cols>
    <col min="1" max="1" width="11.75" style="175" customWidth="1"/>
    <col min="2" max="2" width="15.25" style="175" bestFit="1" customWidth="1"/>
    <col min="3" max="3" width="60" style="183" bestFit="1" customWidth="1"/>
    <col min="4" max="5" width="12" style="175" bestFit="1" customWidth="1"/>
    <col min="6" max="6" width="13" style="184" bestFit="1" customWidth="1"/>
    <col min="7" max="7" width="14" style="184" bestFit="1" customWidth="1"/>
    <col min="8" max="8" width="9" style="174"/>
    <col min="9" max="16384" width="9" style="175"/>
  </cols>
  <sheetData>
    <row r="1" spans="1:8" ht="80.099999999999994" customHeight="1" x14ac:dyDescent="0.2">
      <c r="A1" s="385" t="s">
        <v>1048</v>
      </c>
      <c r="B1" s="386"/>
      <c r="C1" s="386"/>
      <c r="D1" s="386"/>
      <c r="E1" s="386"/>
      <c r="F1" s="386"/>
      <c r="G1" s="387"/>
    </row>
    <row r="2" spans="1:8" ht="15" customHeight="1" x14ac:dyDescent="0.2">
      <c r="A2" s="176" t="s">
        <v>828</v>
      </c>
      <c r="B2" s="176" t="s">
        <v>0</v>
      </c>
      <c r="C2" s="177" t="s">
        <v>1</v>
      </c>
      <c r="D2" s="176" t="s">
        <v>2</v>
      </c>
      <c r="E2" s="176" t="s">
        <v>3</v>
      </c>
      <c r="F2" s="178" t="s">
        <v>4</v>
      </c>
      <c r="G2" s="178" t="s">
        <v>5</v>
      </c>
    </row>
    <row r="3" spans="1:8" ht="24" customHeight="1" x14ac:dyDescent="0.2">
      <c r="A3" s="127" t="s">
        <v>434</v>
      </c>
      <c r="B3" s="127" t="s">
        <v>901</v>
      </c>
      <c r="C3" s="128" t="s">
        <v>900</v>
      </c>
      <c r="D3" s="127" t="s">
        <v>7</v>
      </c>
      <c r="E3" s="129"/>
      <c r="F3" s="130"/>
      <c r="G3" s="131" t="s">
        <v>902</v>
      </c>
    </row>
    <row r="4" spans="1:8" ht="25.5" x14ac:dyDescent="0.2">
      <c r="A4" s="132" t="s">
        <v>436</v>
      </c>
      <c r="B4" s="133" t="s">
        <v>285</v>
      </c>
      <c r="C4" s="134" t="s">
        <v>6</v>
      </c>
      <c r="D4" s="135" t="s">
        <v>7</v>
      </c>
      <c r="E4" s="136"/>
      <c r="F4" s="137"/>
      <c r="G4" s="138" t="s">
        <v>902</v>
      </c>
    </row>
    <row r="5" spans="1:8" x14ac:dyDescent="0.2">
      <c r="A5" s="139"/>
      <c r="B5" s="139"/>
      <c r="C5" s="140"/>
      <c r="D5" s="139"/>
      <c r="E5" s="141"/>
      <c r="F5" s="142"/>
      <c r="G5" s="142"/>
    </row>
    <row r="6" spans="1:8" ht="18" customHeight="1" x14ac:dyDescent="0.2">
      <c r="A6" s="176" t="s">
        <v>8</v>
      </c>
      <c r="B6" s="176" t="s">
        <v>0</v>
      </c>
      <c r="C6" s="177" t="s">
        <v>1</v>
      </c>
      <c r="D6" s="176" t="s">
        <v>2</v>
      </c>
      <c r="E6" s="176" t="s">
        <v>3</v>
      </c>
      <c r="F6" s="178" t="s">
        <v>4</v>
      </c>
      <c r="G6" s="178" t="s">
        <v>5</v>
      </c>
    </row>
    <row r="7" spans="1:8" s="180" customFormat="1" ht="24" customHeight="1" x14ac:dyDescent="0.2">
      <c r="A7" s="127" t="s">
        <v>434</v>
      </c>
      <c r="B7" s="127" t="s">
        <v>9</v>
      </c>
      <c r="C7" s="128" t="s">
        <v>10</v>
      </c>
      <c r="D7" s="127"/>
      <c r="E7" s="129"/>
      <c r="F7" s="130"/>
      <c r="G7" s="130">
        <f>SUM(G8:G14)</f>
        <v>19.430000000000003</v>
      </c>
      <c r="H7" s="179"/>
    </row>
    <row r="8" spans="1:8" ht="24" customHeight="1" x14ac:dyDescent="0.2">
      <c r="A8" s="143" t="s">
        <v>436</v>
      </c>
      <c r="B8" s="143" t="s">
        <v>437</v>
      </c>
      <c r="C8" s="144" t="s">
        <v>438</v>
      </c>
      <c r="D8" s="143" t="s">
        <v>11</v>
      </c>
      <c r="E8" s="145">
        <v>0.05</v>
      </c>
      <c r="F8" s="146">
        <v>0.81</v>
      </c>
      <c r="G8" s="146">
        <v>0.04</v>
      </c>
    </row>
    <row r="9" spans="1:8" ht="24" customHeight="1" x14ac:dyDescent="0.2">
      <c r="A9" s="143" t="s">
        <v>436</v>
      </c>
      <c r="B9" s="143" t="s">
        <v>439</v>
      </c>
      <c r="C9" s="144" t="s">
        <v>440</v>
      </c>
      <c r="D9" s="143" t="s">
        <v>11</v>
      </c>
      <c r="E9" s="145">
        <v>1</v>
      </c>
      <c r="F9" s="146">
        <v>0.06</v>
      </c>
      <c r="G9" s="146">
        <v>0.06</v>
      </c>
    </row>
    <row r="10" spans="1:8" ht="24" customHeight="1" x14ac:dyDescent="0.2">
      <c r="A10" s="147" t="s">
        <v>435</v>
      </c>
      <c r="B10" s="147" t="s">
        <v>441</v>
      </c>
      <c r="C10" s="148" t="s">
        <v>442</v>
      </c>
      <c r="D10" s="147" t="s">
        <v>11</v>
      </c>
      <c r="E10" s="149">
        <v>1</v>
      </c>
      <c r="F10" s="150">
        <v>0.79</v>
      </c>
      <c r="G10" s="150">
        <v>0.79</v>
      </c>
    </row>
    <row r="11" spans="1:8" ht="24" customHeight="1" x14ac:dyDescent="0.2">
      <c r="A11" s="147" t="s">
        <v>435</v>
      </c>
      <c r="B11" s="147" t="s">
        <v>443</v>
      </c>
      <c r="C11" s="148" t="s">
        <v>444</v>
      </c>
      <c r="D11" s="147" t="s">
        <v>11</v>
      </c>
      <c r="E11" s="149">
        <v>1</v>
      </c>
      <c r="F11" s="150">
        <v>16.96</v>
      </c>
      <c r="G11" s="150">
        <v>16.96</v>
      </c>
    </row>
    <row r="12" spans="1:8" ht="24" customHeight="1" x14ac:dyDescent="0.2">
      <c r="A12" s="147" t="s">
        <v>435</v>
      </c>
      <c r="B12" s="147" t="s">
        <v>445</v>
      </c>
      <c r="C12" s="148" t="s">
        <v>446</v>
      </c>
      <c r="D12" s="147" t="s">
        <v>11</v>
      </c>
      <c r="E12" s="149">
        <v>1</v>
      </c>
      <c r="F12" s="150">
        <v>0.34</v>
      </c>
      <c r="G12" s="150">
        <v>0.34</v>
      </c>
    </row>
    <row r="13" spans="1:8" ht="24" customHeight="1" x14ac:dyDescent="0.2">
      <c r="A13" s="147" t="s">
        <v>435</v>
      </c>
      <c r="B13" s="147" t="s">
        <v>447</v>
      </c>
      <c r="C13" s="148" t="s">
        <v>448</v>
      </c>
      <c r="D13" s="147" t="s">
        <v>11</v>
      </c>
      <c r="E13" s="149">
        <v>1</v>
      </c>
      <c r="F13" s="150">
        <v>0.05</v>
      </c>
      <c r="G13" s="150">
        <v>0.05</v>
      </c>
    </row>
    <row r="14" spans="1:8" ht="24" customHeight="1" x14ac:dyDescent="0.2">
      <c r="A14" s="147" t="s">
        <v>435</v>
      </c>
      <c r="B14" s="147" t="s">
        <v>449</v>
      </c>
      <c r="C14" s="148" t="s">
        <v>450</v>
      </c>
      <c r="D14" s="147" t="s">
        <v>11</v>
      </c>
      <c r="E14" s="149">
        <v>1</v>
      </c>
      <c r="F14" s="150">
        <v>1.19</v>
      </c>
      <c r="G14" s="150">
        <v>1.19</v>
      </c>
    </row>
    <row r="15" spans="1:8" x14ac:dyDescent="0.2">
      <c r="A15" s="139"/>
      <c r="B15" s="139"/>
      <c r="C15" s="140"/>
      <c r="D15" s="139"/>
      <c r="E15" s="141"/>
      <c r="F15" s="142"/>
      <c r="G15" s="142"/>
    </row>
    <row r="16" spans="1:8" ht="18" customHeight="1" x14ac:dyDescent="0.2">
      <c r="A16" s="176" t="s">
        <v>12</v>
      </c>
      <c r="B16" s="176" t="s">
        <v>0</v>
      </c>
      <c r="C16" s="177" t="s">
        <v>1</v>
      </c>
      <c r="D16" s="176" t="s">
        <v>2</v>
      </c>
      <c r="E16" s="176" t="s">
        <v>3</v>
      </c>
      <c r="F16" s="178" t="s">
        <v>4</v>
      </c>
      <c r="G16" s="178" t="s">
        <v>5</v>
      </c>
    </row>
    <row r="17" spans="1:8" s="180" customFormat="1" ht="24" customHeight="1" x14ac:dyDescent="0.2">
      <c r="A17" s="127" t="s">
        <v>434</v>
      </c>
      <c r="B17" s="127">
        <v>93572</v>
      </c>
      <c r="C17" s="128" t="s">
        <v>13</v>
      </c>
      <c r="D17" s="127"/>
      <c r="E17" s="129"/>
      <c r="F17" s="130"/>
      <c r="G17" s="130">
        <f>SUM(G18:G24)</f>
        <v>5476.6100000000006</v>
      </c>
      <c r="H17" s="179"/>
    </row>
    <row r="18" spans="1:8" ht="24" customHeight="1" x14ac:dyDescent="0.2">
      <c r="A18" s="143" t="s">
        <v>436</v>
      </c>
      <c r="B18" s="143" t="s">
        <v>451</v>
      </c>
      <c r="C18" s="144" t="s">
        <v>452</v>
      </c>
      <c r="D18" s="143" t="s">
        <v>14</v>
      </c>
      <c r="E18" s="145">
        <v>0.05</v>
      </c>
      <c r="F18" s="146">
        <v>158.96</v>
      </c>
      <c r="G18" s="146">
        <v>7.94</v>
      </c>
    </row>
    <row r="19" spans="1:8" ht="24" customHeight="1" x14ac:dyDescent="0.2">
      <c r="A19" s="143" t="s">
        <v>436</v>
      </c>
      <c r="B19" s="143" t="s">
        <v>453</v>
      </c>
      <c r="C19" s="144" t="s">
        <v>454</v>
      </c>
      <c r="D19" s="143" t="s">
        <v>14</v>
      </c>
      <c r="E19" s="145">
        <v>1</v>
      </c>
      <c r="F19" s="146">
        <v>64.44</v>
      </c>
      <c r="G19" s="146">
        <f>F19*E19</f>
        <v>64.44</v>
      </c>
    </row>
    <row r="20" spans="1:8" ht="24" customHeight="1" x14ac:dyDescent="0.2">
      <c r="A20" s="147" t="s">
        <v>435</v>
      </c>
      <c r="B20" s="147" t="s">
        <v>455</v>
      </c>
      <c r="C20" s="148" t="s">
        <v>456</v>
      </c>
      <c r="D20" s="147" t="s">
        <v>14</v>
      </c>
      <c r="E20" s="149">
        <v>1</v>
      </c>
      <c r="F20" s="150">
        <v>149.68</v>
      </c>
      <c r="G20" s="150">
        <f>F20*E20</f>
        <v>149.68</v>
      </c>
    </row>
    <row r="21" spans="1:8" ht="24" customHeight="1" x14ac:dyDescent="0.2">
      <c r="A21" s="147" t="s">
        <v>435</v>
      </c>
      <c r="B21" s="147" t="s">
        <v>457</v>
      </c>
      <c r="C21" s="148" t="s">
        <v>458</v>
      </c>
      <c r="D21" s="147" t="s">
        <v>14</v>
      </c>
      <c r="E21" s="149">
        <v>1</v>
      </c>
      <c r="F21" s="150">
        <v>4957.3100000000004</v>
      </c>
      <c r="G21" s="150">
        <f t="shared" ref="G21:G24" si="0">F21*E21</f>
        <v>4957.3100000000004</v>
      </c>
    </row>
    <row r="22" spans="1:8" ht="24" customHeight="1" x14ac:dyDescent="0.2">
      <c r="A22" s="147" t="s">
        <v>435</v>
      </c>
      <c r="B22" s="147" t="s">
        <v>459</v>
      </c>
      <c r="C22" s="148" t="s">
        <v>460</v>
      </c>
      <c r="D22" s="147" t="s">
        <v>14</v>
      </c>
      <c r="E22" s="149">
        <v>1</v>
      </c>
      <c r="F22" s="150">
        <v>63.58</v>
      </c>
      <c r="G22" s="150">
        <f t="shared" si="0"/>
        <v>63.58</v>
      </c>
    </row>
    <row r="23" spans="1:8" ht="24" customHeight="1" x14ac:dyDescent="0.2">
      <c r="A23" s="147" t="s">
        <v>435</v>
      </c>
      <c r="B23" s="147" t="s">
        <v>461</v>
      </c>
      <c r="C23" s="148" t="s">
        <v>462</v>
      </c>
      <c r="D23" s="147" t="s">
        <v>14</v>
      </c>
      <c r="E23" s="149">
        <v>1</v>
      </c>
      <c r="F23" s="150">
        <v>9.76</v>
      </c>
      <c r="G23" s="150">
        <f t="shared" si="0"/>
        <v>9.76</v>
      </c>
    </row>
    <row r="24" spans="1:8" ht="24" customHeight="1" x14ac:dyDescent="0.2">
      <c r="A24" s="147" t="s">
        <v>435</v>
      </c>
      <c r="B24" s="147" t="s">
        <v>463</v>
      </c>
      <c r="C24" s="148" t="s">
        <v>464</v>
      </c>
      <c r="D24" s="147" t="s">
        <v>14</v>
      </c>
      <c r="E24" s="149">
        <v>1</v>
      </c>
      <c r="F24" s="150">
        <v>223.9</v>
      </c>
      <c r="G24" s="150">
        <f t="shared" si="0"/>
        <v>223.9</v>
      </c>
    </row>
    <row r="25" spans="1:8" x14ac:dyDescent="0.2">
      <c r="A25" s="139"/>
      <c r="B25" s="139"/>
      <c r="C25" s="140"/>
      <c r="D25" s="139"/>
      <c r="E25" s="141"/>
      <c r="F25" s="142"/>
      <c r="G25" s="142"/>
    </row>
    <row r="26" spans="1:8" ht="18" customHeight="1" x14ac:dyDescent="0.2">
      <c r="A26" s="176" t="s">
        <v>15</v>
      </c>
      <c r="B26" s="176" t="s">
        <v>0</v>
      </c>
      <c r="C26" s="177" t="s">
        <v>1</v>
      </c>
      <c r="D26" s="176" t="s">
        <v>2</v>
      </c>
      <c r="E26" s="176" t="s">
        <v>3</v>
      </c>
      <c r="F26" s="178" t="s">
        <v>4</v>
      </c>
      <c r="G26" s="178" t="s">
        <v>5</v>
      </c>
    </row>
    <row r="27" spans="1:8" s="180" customFormat="1" ht="24" customHeight="1" x14ac:dyDescent="0.2">
      <c r="A27" s="127" t="s">
        <v>434</v>
      </c>
      <c r="B27" s="127">
        <v>88266</v>
      </c>
      <c r="C27" s="128" t="s">
        <v>16</v>
      </c>
      <c r="D27" s="127" t="s">
        <v>11</v>
      </c>
      <c r="E27" s="129"/>
      <c r="F27" s="130"/>
      <c r="G27" s="130">
        <f>SUM(G28:G35)</f>
        <v>20.650000000000002</v>
      </c>
      <c r="H27" s="179"/>
    </row>
    <row r="28" spans="1:8" ht="24" customHeight="1" x14ac:dyDescent="0.2">
      <c r="A28" s="143" t="s">
        <v>436</v>
      </c>
      <c r="B28" s="143" t="s">
        <v>465</v>
      </c>
      <c r="C28" s="144" t="s">
        <v>466</v>
      </c>
      <c r="D28" s="143" t="s">
        <v>11</v>
      </c>
      <c r="E28" s="145">
        <v>1</v>
      </c>
      <c r="F28" s="146">
        <v>0.44</v>
      </c>
      <c r="G28" s="146">
        <f>F28*E28</f>
        <v>0.44</v>
      </c>
    </row>
    <row r="29" spans="1:8" ht="24" customHeight="1" x14ac:dyDescent="0.2">
      <c r="A29" s="143" t="s">
        <v>436</v>
      </c>
      <c r="B29" s="143" t="s">
        <v>437</v>
      </c>
      <c r="C29" s="144" t="s">
        <v>438</v>
      </c>
      <c r="D29" s="143" t="s">
        <v>11</v>
      </c>
      <c r="E29" s="145">
        <v>1</v>
      </c>
      <c r="F29" s="146">
        <v>0.81</v>
      </c>
      <c r="G29" s="146">
        <f t="shared" ref="G29:G30" si="1">F29*E29</f>
        <v>0.81</v>
      </c>
    </row>
    <row r="30" spans="1:8" ht="24" customHeight="1" x14ac:dyDescent="0.2">
      <c r="A30" s="143" t="s">
        <v>436</v>
      </c>
      <c r="B30" s="143" t="s">
        <v>467</v>
      </c>
      <c r="C30" s="144" t="s">
        <v>468</v>
      </c>
      <c r="D30" s="143" t="s">
        <v>11</v>
      </c>
      <c r="E30" s="145">
        <v>1</v>
      </c>
      <c r="F30" s="146">
        <v>0.41</v>
      </c>
      <c r="G30" s="146">
        <f t="shared" si="1"/>
        <v>0.41</v>
      </c>
    </row>
    <row r="31" spans="1:8" ht="24" customHeight="1" x14ac:dyDescent="0.2">
      <c r="A31" s="147" t="s">
        <v>435</v>
      </c>
      <c r="B31" s="147" t="s">
        <v>441</v>
      </c>
      <c r="C31" s="148" t="s">
        <v>442</v>
      </c>
      <c r="D31" s="147" t="s">
        <v>11</v>
      </c>
      <c r="E31" s="149">
        <v>1</v>
      </c>
      <c r="F31" s="150">
        <v>0.79</v>
      </c>
      <c r="G31" s="150">
        <f>F31*E31</f>
        <v>0.79</v>
      </c>
    </row>
    <row r="32" spans="1:8" ht="24" customHeight="1" x14ac:dyDescent="0.2">
      <c r="A32" s="147" t="s">
        <v>435</v>
      </c>
      <c r="B32" s="147" t="s">
        <v>469</v>
      </c>
      <c r="C32" s="148" t="s">
        <v>470</v>
      </c>
      <c r="D32" s="147" t="s">
        <v>11</v>
      </c>
      <c r="E32" s="149">
        <v>1</v>
      </c>
      <c r="F32" s="150">
        <v>16.62</v>
      </c>
      <c r="G32" s="150">
        <f t="shared" ref="G32:G35" si="2">F32*E32</f>
        <v>16.62</v>
      </c>
    </row>
    <row r="33" spans="1:8" ht="24" customHeight="1" x14ac:dyDescent="0.2">
      <c r="A33" s="147" t="s">
        <v>435</v>
      </c>
      <c r="B33" s="147" t="s">
        <v>445</v>
      </c>
      <c r="C33" s="148" t="s">
        <v>446</v>
      </c>
      <c r="D33" s="147" t="s">
        <v>11</v>
      </c>
      <c r="E33" s="149">
        <v>1</v>
      </c>
      <c r="F33" s="150">
        <v>0.34</v>
      </c>
      <c r="G33" s="150">
        <f t="shared" si="2"/>
        <v>0.34</v>
      </c>
    </row>
    <row r="34" spans="1:8" ht="24" customHeight="1" x14ac:dyDescent="0.2">
      <c r="A34" s="147" t="s">
        <v>435</v>
      </c>
      <c r="B34" s="147" t="s">
        <v>447</v>
      </c>
      <c r="C34" s="148" t="s">
        <v>448</v>
      </c>
      <c r="D34" s="147" t="s">
        <v>11</v>
      </c>
      <c r="E34" s="149">
        <v>1</v>
      </c>
      <c r="F34" s="150">
        <v>0.05</v>
      </c>
      <c r="G34" s="150">
        <f t="shared" si="2"/>
        <v>0.05</v>
      </c>
    </row>
    <row r="35" spans="1:8" ht="24" customHeight="1" x14ac:dyDescent="0.2">
      <c r="A35" s="147" t="s">
        <v>435</v>
      </c>
      <c r="B35" s="147" t="s">
        <v>449</v>
      </c>
      <c r="C35" s="148" t="s">
        <v>450</v>
      </c>
      <c r="D35" s="147" t="s">
        <v>11</v>
      </c>
      <c r="E35" s="149">
        <v>1</v>
      </c>
      <c r="F35" s="150">
        <v>1.19</v>
      </c>
      <c r="G35" s="150">
        <f t="shared" si="2"/>
        <v>1.19</v>
      </c>
    </row>
    <row r="36" spans="1:8" x14ac:dyDescent="0.2">
      <c r="A36" s="139"/>
      <c r="B36" s="139"/>
      <c r="C36" s="140"/>
      <c r="D36" s="139"/>
      <c r="E36" s="141"/>
      <c r="F36" s="142"/>
      <c r="G36" s="142"/>
    </row>
    <row r="37" spans="1:8" ht="18" customHeight="1" x14ac:dyDescent="0.2">
      <c r="A37" s="176" t="s">
        <v>829</v>
      </c>
      <c r="B37" s="176" t="s">
        <v>0</v>
      </c>
      <c r="C37" s="177" t="s">
        <v>1</v>
      </c>
      <c r="D37" s="176" t="s">
        <v>2</v>
      </c>
      <c r="E37" s="176" t="s">
        <v>3</v>
      </c>
      <c r="F37" s="178" t="s">
        <v>4</v>
      </c>
      <c r="G37" s="178" t="s">
        <v>5</v>
      </c>
    </row>
    <row r="38" spans="1:8" s="180" customFormat="1" ht="24" customHeight="1" x14ac:dyDescent="0.2">
      <c r="A38" s="127" t="s">
        <v>434</v>
      </c>
      <c r="B38" s="127" t="s">
        <v>920</v>
      </c>
      <c r="C38" s="128" t="s">
        <v>268</v>
      </c>
      <c r="D38" s="127" t="s">
        <v>826</v>
      </c>
      <c r="E38" s="129">
        <v>1</v>
      </c>
      <c r="F38" s="130"/>
      <c r="G38" s="130">
        <f>SUM(G39:G45)</f>
        <v>306.18529999999998</v>
      </c>
      <c r="H38" s="179"/>
    </row>
    <row r="39" spans="1:8" ht="24" customHeight="1" x14ac:dyDescent="0.2">
      <c r="A39" s="151" t="s">
        <v>435</v>
      </c>
      <c r="B39" s="147">
        <v>4417</v>
      </c>
      <c r="C39" s="148" t="s">
        <v>903</v>
      </c>
      <c r="D39" s="147" t="s">
        <v>28</v>
      </c>
      <c r="E39" s="149">
        <v>1</v>
      </c>
      <c r="F39" s="150">
        <v>5.58</v>
      </c>
      <c r="G39" s="150">
        <f t="shared" ref="G39:G45" si="3">F39*E39</f>
        <v>5.58</v>
      </c>
    </row>
    <row r="40" spans="1:8" ht="24" customHeight="1" x14ac:dyDescent="0.2">
      <c r="A40" s="151" t="s">
        <v>435</v>
      </c>
      <c r="B40" s="147">
        <v>4491</v>
      </c>
      <c r="C40" s="148" t="s">
        <v>904</v>
      </c>
      <c r="D40" s="147" t="s">
        <v>28</v>
      </c>
      <c r="E40" s="149">
        <v>4</v>
      </c>
      <c r="F40" s="150">
        <v>3.11</v>
      </c>
      <c r="G40" s="150">
        <f t="shared" si="3"/>
        <v>12.44</v>
      </c>
    </row>
    <row r="41" spans="1:8" ht="24" customHeight="1" x14ac:dyDescent="0.2">
      <c r="A41" s="151" t="s">
        <v>435</v>
      </c>
      <c r="B41" s="147">
        <v>4813</v>
      </c>
      <c r="C41" s="148" t="s">
        <v>905</v>
      </c>
      <c r="D41" s="147" t="s">
        <v>269</v>
      </c>
      <c r="E41" s="149">
        <v>1</v>
      </c>
      <c r="F41" s="150">
        <v>240</v>
      </c>
      <c r="G41" s="150">
        <f t="shared" si="3"/>
        <v>240</v>
      </c>
    </row>
    <row r="42" spans="1:8" ht="24" customHeight="1" x14ac:dyDescent="0.2">
      <c r="A42" s="151" t="s">
        <v>435</v>
      </c>
      <c r="B42" s="147">
        <v>5075</v>
      </c>
      <c r="C42" s="148" t="s">
        <v>906</v>
      </c>
      <c r="D42" s="147" t="s">
        <v>477</v>
      </c>
      <c r="E42" s="149">
        <v>0.11</v>
      </c>
      <c r="F42" s="150">
        <v>9.2899999999999991</v>
      </c>
      <c r="G42" s="150">
        <f t="shared" si="3"/>
        <v>1.0218999999999998</v>
      </c>
    </row>
    <row r="43" spans="1:8" ht="24" customHeight="1" x14ac:dyDescent="0.2">
      <c r="A43" s="132" t="s">
        <v>436</v>
      </c>
      <c r="B43" s="132">
        <v>88262</v>
      </c>
      <c r="C43" s="152" t="s">
        <v>907</v>
      </c>
      <c r="D43" s="132" t="s">
        <v>11</v>
      </c>
      <c r="E43" s="153">
        <v>1</v>
      </c>
      <c r="F43" s="154">
        <v>18.260000000000002</v>
      </c>
      <c r="G43" s="146">
        <f t="shared" si="3"/>
        <v>18.260000000000002</v>
      </c>
    </row>
    <row r="44" spans="1:8" ht="24" customHeight="1" x14ac:dyDescent="0.2">
      <c r="A44" s="132" t="s">
        <v>436</v>
      </c>
      <c r="B44" s="132">
        <v>88316</v>
      </c>
      <c r="C44" s="152" t="s">
        <v>472</v>
      </c>
      <c r="D44" s="132" t="s">
        <v>11</v>
      </c>
      <c r="E44" s="153">
        <v>2</v>
      </c>
      <c r="F44" s="154">
        <v>13.27</v>
      </c>
      <c r="G44" s="146">
        <f t="shared" si="3"/>
        <v>26.54</v>
      </c>
    </row>
    <row r="45" spans="1:8" ht="24" customHeight="1" thickBot="1" x14ac:dyDescent="0.25">
      <c r="A45" s="132" t="s">
        <v>436</v>
      </c>
      <c r="B45" s="132">
        <v>94962</v>
      </c>
      <c r="C45" s="152" t="s">
        <v>908</v>
      </c>
      <c r="D45" s="132" t="s">
        <v>361</v>
      </c>
      <c r="E45" s="153">
        <v>0.01</v>
      </c>
      <c r="F45" s="154">
        <v>234.34</v>
      </c>
      <c r="G45" s="146">
        <f t="shared" si="3"/>
        <v>2.3433999999999999</v>
      </c>
    </row>
    <row r="46" spans="1:8" x14ac:dyDescent="0.2">
      <c r="A46" s="139"/>
      <c r="B46" s="139"/>
      <c r="C46" s="140"/>
      <c r="D46" s="139"/>
      <c r="E46" s="141"/>
      <c r="F46" s="142"/>
      <c r="G46" s="142"/>
    </row>
    <row r="47" spans="1:8" ht="18" customHeight="1" x14ac:dyDescent="0.2">
      <c r="A47" s="176" t="s">
        <v>830</v>
      </c>
      <c r="B47" s="176" t="s">
        <v>0</v>
      </c>
      <c r="C47" s="177" t="s">
        <v>1</v>
      </c>
      <c r="D47" s="176" t="s">
        <v>2</v>
      </c>
      <c r="E47" s="176" t="s">
        <v>3</v>
      </c>
      <c r="F47" s="178" t="s">
        <v>4</v>
      </c>
      <c r="G47" s="178" t="s">
        <v>5</v>
      </c>
      <c r="H47" s="181"/>
    </row>
    <row r="48" spans="1:8" s="180" customFormat="1" ht="24" customHeight="1" x14ac:dyDescent="0.2">
      <c r="A48" s="127" t="s">
        <v>434</v>
      </c>
      <c r="B48" s="127" t="s">
        <v>271</v>
      </c>
      <c r="C48" s="128" t="s">
        <v>272</v>
      </c>
      <c r="D48" s="127"/>
      <c r="E48" s="129" t="s">
        <v>324</v>
      </c>
      <c r="F48" s="130"/>
      <c r="G48" s="130">
        <v>352.19</v>
      </c>
      <c r="H48" s="182"/>
    </row>
    <row r="49" spans="1:8" ht="24" customHeight="1" x14ac:dyDescent="0.2">
      <c r="A49" s="132" t="s">
        <v>436</v>
      </c>
      <c r="B49" s="132" t="s">
        <v>909</v>
      </c>
      <c r="C49" s="152" t="s">
        <v>917</v>
      </c>
      <c r="D49" s="132" t="s">
        <v>24</v>
      </c>
      <c r="E49" s="153">
        <v>1</v>
      </c>
      <c r="F49" s="154">
        <v>352.19</v>
      </c>
      <c r="G49" s="154">
        <v>352.19</v>
      </c>
      <c r="H49" s="181"/>
    </row>
    <row r="50" spans="1:8" x14ac:dyDescent="0.2">
      <c r="A50" s="139"/>
      <c r="B50" s="139"/>
      <c r="C50" s="140"/>
      <c r="D50" s="139"/>
      <c r="E50" s="141"/>
      <c r="F50" s="142"/>
      <c r="G50" s="142"/>
      <c r="H50" s="181"/>
    </row>
    <row r="51" spans="1:8" ht="18" customHeight="1" x14ac:dyDescent="0.2">
      <c r="A51" s="176" t="s">
        <v>831</v>
      </c>
      <c r="B51" s="176" t="s">
        <v>0</v>
      </c>
      <c r="C51" s="177" t="s">
        <v>1</v>
      </c>
      <c r="D51" s="176" t="s">
        <v>2</v>
      </c>
      <c r="E51" s="176" t="s">
        <v>3</v>
      </c>
      <c r="F51" s="178" t="s">
        <v>4</v>
      </c>
      <c r="G51" s="178" t="s">
        <v>5</v>
      </c>
      <c r="H51" s="181"/>
    </row>
    <row r="52" spans="1:8" s="180" customFormat="1" ht="24" customHeight="1" x14ac:dyDescent="0.2">
      <c r="A52" s="127" t="s">
        <v>434</v>
      </c>
      <c r="B52" s="127" t="s">
        <v>274</v>
      </c>
      <c r="C52" s="128" t="s">
        <v>275</v>
      </c>
      <c r="D52" s="127" t="s">
        <v>324</v>
      </c>
      <c r="E52" s="129"/>
      <c r="F52" s="130"/>
      <c r="G52" s="130">
        <v>167.21</v>
      </c>
      <c r="H52" s="182"/>
    </row>
    <row r="53" spans="1:8" ht="24" customHeight="1" x14ac:dyDescent="0.2">
      <c r="A53" s="132" t="s">
        <v>436</v>
      </c>
      <c r="B53" s="132" t="s">
        <v>909</v>
      </c>
      <c r="C53" s="152" t="s">
        <v>918</v>
      </c>
      <c r="D53" s="132" t="s">
        <v>24</v>
      </c>
      <c r="E53" s="153">
        <v>1</v>
      </c>
      <c r="F53" s="154">
        <v>167.21</v>
      </c>
      <c r="G53" s="154">
        <v>167.21</v>
      </c>
      <c r="H53" s="181"/>
    </row>
    <row r="54" spans="1:8" x14ac:dyDescent="0.2">
      <c r="A54" s="139"/>
      <c r="B54" s="139"/>
      <c r="C54" s="140"/>
      <c r="D54" s="139"/>
      <c r="E54" s="141"/>
      <c r="F54" s="142"/>
      <c r="G54" s="142"/>
      <c r="H54" s="181"/>
    </row>
    <row r="55" spans="1:8" ht="18" customHeight="1" x14ac:dyDescent="0.2">
      <c r="A55" s="176" t="s">
        <v>17</v>
      </c>
      <c r="B55" s="176" t="s">
        <v>0</v>
      </c>
      <c r="C55" s="177" t="s">
        <v>1</v>
      </c>
      <c r="D55" s="176" t="s">
        <v>2</v>
      </c>
      <c r="E55" s="176" t="s">
        <v>3</v>
      </c>
      <c r="F55" s="178" t="s">
        <v>4</v>
      </c>
      <c r="G55" s="178" t="s">
        <v>5</v>
      </c>
    </row>
    <row r="56" spans="1:8" s="180" customFormat="1" ht="24" customHeight="1" x14ac:dyDescent="0.2">
      <c r="A56" s="127" t="s">
        <v>434</v>
      </c>
      <c r="B56" s="127" t="s">
        <v>18</v>
      </c>
      <c r="C56" s="128" t="s">
        <v>19</v>
      </c>
      <c r="D56" s="127" t="s">
        <v>20</v>
      </c>
      <c r="E56" s="129"/>
      <c r="F56" s="130"/>
      <c r="G56" s="130">
        <v>11.33</v>
      </c>
      <c r="H56" s="179"/>
    </row>
    <row r="57" spans="1:8" ht="24" customHeight="1" x14ac:dyDescent="0.2">
      <c r="A57" s="143" t="s">
        <v>436</v>
      </c>
      <c r="B57" s="143" t="s">
        <v>471</v>
      </c>
      <c r="C57" s="144" t="s">
        <v>472</v>
      </c>
      <c r="D57" s="143" t="s">
        <v>11</v>
      </c>
      <c r="E57" s="145">
        <v>0.1</v>
      </c>
      <c r="F57" s="146">
        <v>13.26</v>
      </c>
      <c r="G57" s="146">
        <v>1.32</v>
      </c>
    </row>
    <row r="58" spans="1:8" ht="24" customHeight="1" x14ac:dyDescent="0.2">
      <c r="A58" s="143" t="s">
        <v>436</v>
      </c>
      <c r="B58" s="143" t="s">
        <v>473</v>
      </c>
      <c r="C58" s="144" t="s">
        <v>474</v>
      </c>
      <c r="D58" s="143" t="s">
        <v>11</v>
      </c>
      <c r="E58" s="145">
        <v>0.5</v>
      </c>
      <c r="F58" s="146">
        <v>20.02</v>
      </c>
      <c r="G58" s="146">
        <v>10.01</v>
      </c>
    </row>
    <row r="59" spans="1:8" x14ac:dyDescent="0.2">
      <c r="A59" s="139"/>
      <c r="B59" s="139"/>
      <c r="C59" s="140"/>
      <c r="D59" s="139"/>
      <c r="E59" s="141"/>
      <c r="F59" s="142"/>
      <c r="G59" s="142"/>
    </row>
    <row r="60" spans="1:8" ht="18" customHeight="1" x14ac:dyDescent="0.2">
      <c r="A60" s="176" t="s">
        <v>21</v>
      </c>
      <c r="B60" s="176" t="s">
        <v>0</v>
      </c>
      <c r="C60" s="177" t="s">
        <v>1</v>
      </c>
      <c r="D60" s="176" t="s">
        <v>2</v>
      </c>
      <c r="E60" s="176" t="s">
        <v>3</v>
      </c>
      <c r="F60" s="178" t="s">
        <v>4</v>
      </c>
      <c r="G60" s="178" t="s">
        <v>5</v>
      </c>
    </row>
    <row r="61" spans="1:8" s="180" customFormat="1" ht="24" customHeight="1" x14ac:dyDescent="0.2">
      <c r="A61" s="127" t="s">
        <v>434</v>
      </c>
      <c r="B61" s="127" t="s">
        <v>22</v>
      </c>
      <c r="C61" s="128" t="s">
        <v>23</v>
      </c>
      <c r="D61" s="127" t="s">
        <v>24</v>
      </c>
      <c r="E61" s="129"/>
      <c r="F61" s="130"/>
      <c r="G61" s="130">
        <v>2.11</v>
      </c>
      <c r="H61" s="179"/>
    </row>
    <row r="62" spans="1:8" ht="24" customHeight="1" x14ac:dyDescent="0.2">
      <c r="A62" s="143" t="s">
        <v>436</v>
      </c>
      <c r="B62" s="143" t="s">
        <v>473</v>
      </c>
      <c r="C62" s="144" t="s">
        <v>474</v>
      </c>
      <c r="D62" s="143" t="s">
        <v>11</v>
      </c>
      <c r="E62" s="145">
        <v>0.10299999999999999</v>
      </c>
      <c r="F62" s="146">
        <v>20.02</v>
      </c>
      <c r="G62" s="146">
        <v>2.06</v>
      </c>
    </row>
    <row r="63" spans="1:8" ht="24" customHeight="1" x14ac:dyDescent="0.2">
      <c r="A63" s="147" t="s">
        <v>435</v>
      </c>
      <c r="B63" s="147" t="s">
        <v>475</v>
      </c>
      <c r="C63" s="148" t="s">
        <v>476</v>
      </c>
      <c r="D63" s="147" t="s">
        <v>477</v>
      </c>
      <c r="E63" s="149">
        <v>3.5999999999999999E-3</v>
      </c>
      <c r="F63" s="150">
        <v>14.34</v>
      </c>
      <c r="G63" s="150">
        <v>0.05</v>
      </c>
    </row>
    <row r="64" spans="1:8" x14ac:dyDescent="0.2">
      <c r="A64" s="139"/>
      <c r="B64" s="139"/>
      <c r="C64" s="140"/>
      <c r="D64" s="139"/>
      <c r="E64" s="141"/>
      <c r="F64" s="142"/>
      <c r="G64" s="142"/>
    </row>
    <row r="65" spans="1:8" ht="18" customHeight="1" x14ac:dyDescent="0.2">
      <c r="A65" s="176" t="s">
        <v>25</v>
      </c>
      <c r="B65" s="176" t="s">
        <v>0</v>
      </c>
      <c r="C65" s="177" t="s">
        <v>1</v>
      </c>
      <c r="D65" s="176" t="s">
        <v>2</v>
      </c>
      <c r="E65" s="176" t="s">
        <v>3</v>
      </c>
      <c r="F65" s="178" t="s">
        <v>4</v>
      </c>
      <c r="G65" s="178" t="s">
        <v>5</v>
      </c>
    </row>
    <row r="66" spans="1:8" s="180" customFormat="1" ht="36" customHeight="1" x14ac:dyDescent="0.2">
      <c r="A66" s="127" t="s">
        <v>434</v>
      </c>
      <c r="B66" s="127" t="s">
        <v>26</v>
      </c>
      <c r="C66" s="128" t="s">
        <v>27</v>
      </c>
      <c r="D66" s="127" t="s">
        <v>28</v>
      </c>
      <c r="E66" s="129"/>
      <c r="F66" s="130"/>
      <c r="G66" s="130">
        <v>53.67</v>
      </c>
      <c r="H66" s="179"/>
    </row>
    <row r="67" spans="1:8" ht="36" customHeight="1" x14ac:dyDescent="0.2">
      <c r="A67" s="143" t="s">
        <v>436</v>
      </c>
      <c r="B67" s="143" t="s">
        <v>478</v>
      </c>
      <c r="C67" s="144" t="s">
        <v>479</v>
      </c>
      <c r="D67" s="143" t="s">
        <v>480</v>
      </c>
      <c r="E67" s="145">
        <v>1.32E-2</v>
      </c>
      <c r="F67" s="146">
        <v>19.04</v>
      </c>
      <c r="G67" s="146">
        <v>0.25</v>
      </c>
    </row>
    <row r="68" spans="1:8" ht="36" customHeight="1" x14ac:dyDescent="0.2">
      <c r="A68" s="143" t="s">
        <v>436</v>
      </c>
      <c r="B68" s="143" t="s">
        <v>481</v>
      </c>
      <c r="C68" s="144" t="s">
        <v>482</v>
      </c>
      <c r="D68" s="143" t="s">
        <v>483</v>
      </c>
      <c r="E68" s="145">
        <v>1.83E-2</v>
      </c>
      <c r="F68" s="146">
        <v>18.079999999999998</v>
      </c>
      <c r="G68" s="146">
        <v>0.33</v>
      </c>
    </row>
    <row r="69" spans="1:8" ht="24" customHeight="1" x14ac:dyDescent="0.2">
      <c r="A69" s="143" t="s">
        <v>436</v>
      </c>
      <c r="B69" s="143" t="s">
        <v>471</v>
      </c>
      <c r="C69" s="144" t="s">
        <v>472</v>
      </c>
      <c r="D69" s="143" t="s">
        <v>11</v>
      </c>
      <c r="E69" s="145">
        <v>0.371</v>
      </c>
      <c r="F69" s="146">
        <v>13.26</v>
      </c>
      <c r="G69" s="146">
        <v>4.91</v>
      </c>
    </row>
    <row r="70" spans="1:8" ht="24" customHeight="1" x14ac:dyDescent="0.2">
      <c r="A70" s="143" t="s">
        <v>436</v>
      </c>
      <c r="B70" s="143" t="s">
        <v>473</v>
      </c>
      <c r="C70" s="144" t="s">
        <v>474</v>
      </c>
      <c r="D70" s="143" t="s">
        <v>11</v>
      </c>
      <c r="E70" s="145">
        <v>0.27700000000000002</v>
      </c>
      <c r="F70" s="146">
        <v>20.02</v>
      </c>
      <c r="G70" s="146">
        <v>5.54</v>
      </c>
    </row>
    <row r="71" spans="1:8" ht="24" customHeight="1" x14ac:dyDescent="0.2">
      <c r="A71" s="147" t="s">
        <v>435</v>
      </c>
      <c r="B71" s="147" t="s">
        <v>484</v>
      </c>
      <c r="C71" s="148" t="s">
        <v>485</v>
      </c>
      <c r="D71" s="147" t="s">
        <v>28</v>
      </c>
      <c r="E71" s="149">
        <v>1.05</v>
      </c>
      <c r="F71" s="150">
        <v>28.2</v>
      </c>
      <c r="G71" s="150">
        <v>29.61</v>
      </c>
    </row>
    <row r="72" spans="1:8" ht="24" customHeight="1" x14ac:dyDescent="0.2">
      <c r="A72" s="147" t="s">
        <v>435</v>
      </c>
      <c r="B72" s="147" t="s">
        <v>486</v>
      </c>
      <c r="C72" s="148" t="s">
        <v>487</v>
      </c>
      <c r="D72" s="147" t="s">
        <v>477</v>
      </c>
      <c r="E72" s="149">
        <v>1.2999999999999999E-2</v>
      </c>
      <c r="F72" s="150">
        <v>8.5</v>
      </c>
      <c r="G72" s="150">
        <v>0.11</v>
      </c>
    </row>
    <row r="73" spans="1:8" ht="24" customHeight="1" x14ac:dyDescent="0.2">
      <c r="A73" s="147" t="s">
        <v>435</v>
      </c>
      <c r="B73" s="147" t="s">
        <v>488</v>
      </c>
      <c r="C73" s="148" t="s">
        <v>489</v>
      </c>
      <c r="D73" s="147" t="s">
        <v>477</v>
      </c>
      <c r="E73" s="149">
        <v>2.3999999999999998E-3</v>
      </c>
      <c r="F73" s="150">
        <v>58.22</v>
      </c>
      <c r="G73" s="150">
        <v>0.13</v>
      </c>
    </row>
    <row r="74" spans="1:8" ht="24" customHeight="1" x14ac:dyDescent="0.2">
      <c r="A74" s="147" t="s">
        <v>435</v>
      </c>
      <c r="B74" s="147" t="s">
        <v>490</v>
      </c>
      <c r="C74" s="148" t="s">
        <v>491</v>
      </c>
      <c r="D74" s="147" t="s">
        <v>492</v>
      </c>
      <c r="E74" s="149">
        <v>8.1000000000000003E-2</v>
      </c>
      <c r="F74" s="150">
        <v>27.55</v>
      </c>
      <c r="G74" s="150">
        <v>2.23</v>
      </c>
    </row>
    <row r="75" spans="1:8" ht="24" customHeight="1" x14ac:dyDescent="0.2">
      <c r="A75" s="147" t="s">
        <v>435</v>
      </c>
      <c r="B75" s="147" t="s">
        <v>493</v>
      </c>
      <c r="C75" s="148" t="s">
        <v>494</v>
      </c>
      <c r="D75" s="147" t="s">
        <v>477</v>
      </c>
      <c r="E75" s="149">
        <v>0.09</v>
      </c>
      <c r="F75" s="150">
        <v>113.87</v>
      </c>
      <c r="G75" s="150">
        <v>10.24</v>
      </c>
    </row>
    <row r="76" spans="1:8" x14ac:dyDescent="0.2">
      <c r="A76" s="139"/>
      <c r="B76" s="139"/>
      <c r="C76" s="140"/>
      <c r="D76" s="139"/>
      <c r="E76" s="141"/>
      <c r="F76" s="142"/>
      <c r="G76" s="142"/>
    </row>
    <row r="77" spans="1:8" ht="18" customHeight="1" x14ac:dyDescent="0.2">
      <c r="A77" s="176" t="s">
        <v>29</v>
      </c>
      <c r="B77" s="176" t="s">
        <v>0</v>
      </c>
      <c r="C77" s="177" t="s">
        <v>1</v>
      </c>
      <c r="D77" s="176" t="s">
        <v>2</v>
      </c>
      <c r="E77" s="176" t="s">
        <v>3</v>
      </c>
      <c r="F77" s="178" t="s">
        <v>4</v>
      </c>
      <c r="G77" s="178" t="s">
        <v>5</v>
      </c>
    </row>
    <row r="78" spans="1:8" s="180" customFormat="1" ht="51" customHeight="1" x14ac:dyDescent="0.2">
      <c r="A78" s="127" t="s">
        <v>434</v>
      </c>
      <c r="B78" s="127" t="s">
        <v>30</v>
      </c>
      <c r="C78" s="128" t="s">
        <v>31</v>
      </c>
      <c r="D78" s="127" t="s">
        <v>28</v>
      </c>
      <c r="E78" s="129"/>
      <c r="F78" s="130"/>
      <c r="G78" s="130">
        <v>40.98</v>
      </c>
      <c r="H78" s="179"/>
    </row>
    <row r="79" spans="1:8" ht="36" customHeight="1" x14ac:dyDescent="0.2">
      <c r="A79" s="143" t="s">
        <v>436</v>
      </c>
      <c r="B79" s="143" t="s">
        <v>495</v>
      </c>
      <c r="C79" s="144" t="s">
        <v>496</v>
      </c>
      <c r="D79" s="143" t="s">
        <v>28</v>
      </c>
      <c r="E79" s="145">
        <v>0.36840000000000001</v>
      </c>
      <c r="F79" s="146">
        <v>40.33</v>
      </c>
      <c r="G79" s="146">
        <v>14.85</v>
      </c>
    </row>
    <row r="80" spans="1:8" ht="36" customHeight="1" x14ac:dyDescent="0.2">
      <c r="A80" s="143" t="s">
        <v>436</v>
      </c>
      <c r="B80" s="143" t="s">
        <v>497</v>
      </c>
      <c r="C80" s="144" t="s">
        <v>498</v>
      </c>
      <c r="D80" s="143" t="s">
        <v>28</v>
      </c>
      <c r="E80" s="145">
        <v>0.63160000000000005</v>
      </c>
      <c r="F80" s="146">
        <v>25.33</v>
      </c>
      <c r="G80" s="146">
        <v>15.99</v>
      </c>
    </row>
    <row r="81" spans="1:7" ht="36" customHeight="1" x14ac:dyDescent="0.2">
      <c r="A81" s="143" t="s">
        <v>436</v>
      </c>
      <c r="B81" s="143" t="s">
        <v>499</v>
      </c>
      <c r="C81" s="144" t="s">
        <v>500</v>
      </c>
      <c r="D81" s="143" t="s">
        <v>24</v>
      </c>
      <c r="E81" s="145">
        <v>1.9599999999999999E-2</v>
      </c>
      <c r="F81" s="146">
        <v>24.76</v>
      </c>
      <c r="G81" s="146">
        <v>0.48</v>
      </c>
    </row>
    <row r="82" spans="1:7" ht="36" customHeight="1" x14ac:dyDescent="0.2">
      <c r="A82" s="143" t="s">
        <v>436</v>
      </c>
      <c r="B82" s="143" t="s">
        <v>501</v>
      </c>
      <c r="C82" s="144" t="s">
        <v>502</v>
      </c>
      <c r="D82" s="143" t="s">
        <v>24</v>
      </c>
      <c r="E82" s="145">
        <v>3.4799999999999998E-2</v>
      </c>
      <c r="F82" s="146">
        <v>13.91</v>
      </c>
      <c r="G82" s="146">
        <v>0.48</v>
      </c>
    </row>
    <row r="83" spans="1:7" ht="36" customHeight="1" x14ac:dyDescent="0.2">
      <c r="A83" s="143" t="s">
        <v>436</v>
      </c>
      <c r="B83" s="143" t="s">
        <v>503</v>
      </c>
      <c r="C83" s="144" t="s">
        <v>504</v>
      </c>
      <c r="D83" s="143" t="s">
        <v>24</v>
      </c>
      <c r="E83" s="145">
        <v>4.3E-3</v>
      </c>
      <c r="F83" s="146">
        <v>35.49</v>
      </c>
      <c r="G83" s="146">
        <v>0.15</v>
      </c>
    </row>
    <row r="84" spans="1:7" ht="36" customHeight="1" x14ac:dyDescent="0.2">
      <c r="A84" s="143" t="s">
        <v>436</v>
      </c>
      <c r="B84" s="143" t="s">
        <v>505</v>
      </c>
      <c r="C84" s="144" t="s">
        <v>506</v>
      </c>
      <c r="D84" s="143" t="s">
        <v>24</v>
      </c>
      <c r="E84" s="145">
        <v>8.3099999999999993E-2</v>
      </c>
      <c r="F84" s="146">
        <v>23.47</v>
      </c>
      <c r="G84" s="146">
        <v>1.95</v>
      </c>
    </row>
    <row r="85" spans="1:7" ht="36" customHeight="1" x14ac:dyDescent="0.2">
      <c r="A85" s="143" t="s">
        <v>436</v>
      </c>
      <c r="B85" s="143" t="s">
        <v>507</v>
      </c>
      <c r="C85" s="144" t="s">
        <v>508</v>
      </c>
      <c r="D85" s="143" t="s">
        <v>24</v>
      </c>
      <c r="E85" s="145">
        <v>4.3E-3</v>
      </c>
      <c r="F85" s="146">
        <v>18.91</v>
      </c>
      <c r="G85" s="146">
        <v>0.08</v>
      </c>
    </row>
    <row r="86" spans="1:7" ht="36" customHeight="1" x14ac:dyDescent="0.2">
      <c r="A86" s="143" t="s">
        <v>436</v>
      </c>
      <c r="B86" s="143" t="s">
        <v>509</v>
      </c>
      <c r="C86" s="144" t="s">
        <v>510</v>
      </c>
      <c r="D86" s="143" t="s">
        <v>24</v>
      </c>
      <c r="E86" s="145">
        <v>8.6300000000000002E-2</v>
      </c>
      <c r="F86" s="146">
        <v>13.1</v>
      </c>
      <c r="G86" s="146">
        <v>1.1299999999999999</v>
      </c>
    </row>
    <row r="87" spans="1:7" ht="48" customHeight="1" x14ac:dyDescent="0.2">
      <c r="A87" s="143" t="s">
        <v>436</v>
      </c>
      <c r="B87" s="143" t="s">
        <v>511</v>
      </c>
      <c r="C87" s="144" t="s">
        <v>512</v>
      </c>
      <c r="D87" s="143" t="s">
        <v>24</v>
      </c>
      <c r="E87" s="145">
        <v>7.4000000000000003E-3</v>
      </c>
      <c r="F87" s="146">
        <v>15.29</v>
      </c>
      <c r="G87" s="146">
        <v>0.11</v>
      </c>
    </row>
    <row r="88" spans="1:7" ht="36" customHeight="1" x14ac:dyDescent="0.2">
      <c r="A88" s="143" t="s">
        <v>436</v>
      </c>
      <c r="B88" s="143" t="s">
        <v>513</v>
      </c>
      <c r="C88" s="144" t="s">
        <v>514</v>
      </c>
      <c r="D88" s="143" t="s">
        <v>24</v>
      </c>
      <c r="E88" s="145">
        <v>1.84E-2</v>
      </c>
      <c r="F88" s="146">
        <v>34.68</v>
      </c>
      <c r="G88" s="146">
        <v>0.63</v>
      </c>
    </row>
    <row r="89" spans="1:7" ht="48" customHeight="1" x14ac:dyDescent="0.2">
      <c r="A89" s="143" t="s">
        <v>436</v>
      </c>
      <c r="B89" s="143" t="s">
        <v>515</v>
      </c>
      <c r="C89" s="144" t="s">
        <v>516</v>
      </c>
      <c r="D89" s="143" t="s">
        <v>24</v>
      </c>
      <c r="E89" s="145">
        <v>3.6700000000000003E-2</v>
      </c>
      <c r="F89" s="146">
        <v>41.07</v>
      </c>
      <c r="G89" s="146">
        <v>1.5</v>
      </c>
    </row>
    <row r="90" spans="1:7" ht="48" customHeight="1" x14ac:dyDescent="0.2">
      <c r="A90" s="143" t="s">
        <v>436</v>
      </c>
      <c r="B90" s="143" t="s">
        <v>517</v>
      </c>
      <c r="C90" s="144" t="s">
        <v>518</v>
      </c>
      <c r="D90" s="143" t="s">
        <v>24</v>
      </c>
      <c r="E90" s="145">
        <v>2.0999999999999999E-3</v>
      </c>
      <c r="F90" s="146">
        <v>42.65</v>
      </c>
      <c r="G90" s="146">
        <v>0.08</v>
      </c>
    </row>
    <row r="91" spans="1:7" ht="48" customHeight="1" x14ac:dyDescent="0.2">
      <c r="A91" s="143" t="s">
        <v>436</v>
      </c>
      <c r="B91" s="143" t="s">
        <v>519</v>
      </c>
      <c r="C91" s="144" t="s">
        <v>520</v>
      </c>
      <c r="D91" s="143" t="s">
        <v>24</v>
      </c>
      <c r="E91" s="145">
        <v>4.3E-3</v>
      </c>
      <c r="F91" s="146">
        <v>107.52</v>
      </c>
      <c r="G91" s="146">
        <v>0.46</v>
      </c>
    </row>
    <row r="92" spans="1:7" ht="24" customHeight="1" x14ac:dyDescent="0.2">
      <c r="A92" s="143" t="s">
        <v>436</v>
      </c>
      <c r="B92" s="143" t="s">
        <v>521</v>
      </c>
      <c r="C92" s="144" t="s">
        <v>522</v>
      </c>
      <c r="D92" s="143" t="s">
        <v>24</v>
      </c>
      <c r="E92" s="145">
        <v>5.6599999999999998E-2</v>
      </c>
      <c r="F92" s="146">
        <v>35.270000000000003</v>
      </c>
      <c r="G92" s="146">
        <v>1.99</v>
      </c>
    </row>
    <row r="93" spans="1:7" ht="24" customHeight="1" x14ac:dyDescent="0.2">
      <c r="A93" s="143" t="s">
        <v>436</v>
      </c>
      <c r="B93" s="143" t="s">
        <v>523</v>
      </c>
      <c r="C93" s="144" t="s">
        <v>524</v>
      </c>
      <c r="D93" s="143" t="s">
        <v>24</v>
      </c>
      <c r="E93" s="145">
        <v>0.21920000000000001</v>
      </c>
      <c r="F93" s="146">
        <v>4.3</v>
      </c>
      <c r="G93" s="146">
        <v>0.94</v>
      </c>
    </row>
    <row r="94" spans="1:7" ht="48" customHeight="1" x14ac:dyDescent="0.2">
      <c r="A94" s="143" t="s">
        <v>436</v>
      </c>
      <c r="B94" s="143" t="s">
        <v>525</v>
      </c>
      <c r="C94" s="144" t="s">
        <v>526</v>
      </c>
      <c r="D94" s="143" t="s">
        <v>28</v>
      </c>
      <c r="E94" s="145">
        <v>1.78E-2</v>
      </c>
      <c r="F94" s="146">
        <v>4.78</v>
      </c>
      <c r="G94" s="146">
        <v>0.08</v>
      </c>
    </row>
    <row r="95" spans="1:7" ht="24" customHeight="1" x14ac:dyDescent="0.2">
      <c r="A95" s="143" t="s">
        <v>436</v>
      </c>
      <c r="B95" s="143" t="s">
        <v>527</v>
      </c>
      <c r="C95" s="144" t="s">
        <v>528</v>
      </c>
      <c r="D95" s="143" t="s">
        <v>24</v>
      </c>
      <c r="E95" s="145">
        <v>5.6599999999999998E-2</v>
      </c>
      <c r="F95" s="146">
        <v>4.1100000000000003</v>
      </c>
      <c r="G95" s="146">
        <v>0.23</v>
      </c>
    </row>
    <row r="96" spans="1:7" x14ac:dyDescent="0.2">
      <c r="A96" s="139"/>
      <c r="B96" s="139"/>
      <c r="C96" s="140"/>
      <c r="D96" s="139"/>
      <c r="E96" s="141"/>
      <c r="F96" s="142"/>
      <c r="G96" s="142"/>
    </row>
    <row r="97" spans="1:8" ht="18" customHeight="1" x14ac:dyDescent="0.2">
      <c r="A97" s="176" t="s">
        <v>32</v>
      </c>
      <c r="B97" s="176" t="s">
        <v>0</v>
      </c>
      <c r="C97" s="177" t="s">
        <v>1</v>
      </c>
      <c r="D97" s="176" t="s">
        <v>2</v>
      </c>
      <c r="E97" s="176" t="s">
        <v>3</v>
      </c>
      <c r="F97" s="178" t="s">
        <v>4</v>
      </c>
      <c r="G97" s="178" t="s">
        <v>5</v>
      </c>
    </row>
    <row r="98" spans="1:8" s="180" customFormat="1" ht="24" customHeight="1" x14ac:dyDescent="0.2">
      <c r="A98" s="127" t="s">
        <v>434</v>
      </c>
      <c r="B98" s="127" t="s">
        <v>33</v>
      </c>
      <c r="C98" s="128" t="s">
        <v>34</v>
      </c>
      <c r="D98" s="127" t="s">
        <v>20</v>
      </c>
      <c r="E98" s="129"/>
      <c r="F98" s="130"/>
      <c r="G98" s="130">
        <v>2.0099999999999998</v>
      </c>
      <c r="H98" s="179"/>
    </row>
    <row r="99" spans="1:8" ht="24" customHeight="1" x14ac:dyDescent="0.2">
      <c r="A99" s="143" t="s">
        <v>436</v>
      </c>
      <c r="B99" s="143" t="s">
        <v>529</v>
      </c>
      <c r="C99" s="144" t="s">
        <v>530</v>
      </c>
      <c r="D99" s="143" t="s">
        <v>11</v>
      </c>
      <c r="E99" s="145">
        <v>3.9E-2</v>
      </c>
      <c r="F99" s="146">
        <v>18.29</v>
      </c>
      <c r="G99" s="146">
        <v>0.71</v>
      </c>
    </row>
    <row r="100" spans="1:8" ht="24" customHeight="1" x14ac:dyDescent="0.2">
      <c r="A100" s="143" t="s">
        <v>436</v>
      </c>
      <c r="B100" s="143" t="s">
        <v>471</v>
      </c>
      <c r="C100" s="144" t="s">
        <v>472</v>
      </c>
      <c r="D100" s="143" t="s">
        <v>11</v>
      </c>
      <c r="E100" s="145">
        <v>1.4E-2</v>
      </c>
      <c r="F100" s="146">
        <v>13.26</v>
      </c>
      <c r="G100" s="146">
        <v>0.18</v>
      </c>
    </row>
    <row r="101" spans="1:8" ht="24" customHeight="1" x14ac:dyDescent="0.2">
      <c r="A101" s="147" t="s">
        <v>435</v>
      </c>
      <c r="B101" s="147" t="s">
        <v>531</v>
      </c>
      <c r="C101" s="148" t="s">
        <v>532</v>
      </c>
      <c r="D101" s="147" t="s">
        <v>533</v>
      </c>
      <c r="E101" s="149">
        <v>0.16</v>
      </c>
      <c r="F101" s="150">
        <v>7.17</v>
      </c>
      <c r="G101" s="150">
        <v>1.1200000000000001</v>
      </c>
    </row>
    <row r="102" spans="1:8" ht="13.5" thickBot="1" x14ac:dyDescent="0.25">
      <c r="A102" s="139"/>
      <c r="B102" s="139"/>
      <c r="C102" s="140"/>
      <c r="D102" s="139"/>
      <c r="E102" s="141"/>
      <c r="F102" s="142"/>
      <c r="G102" s="142"/>
    </row>
    <row r="103" spans="1:8" ht="0.95" customHeight="1" thickTop="1" x14ac:dyDescent="0.2">
      <c r="A103" s="155"/>
      <c r="B103" s="155"/>
      <c r="C103" s="156"/>
      <c r="D103" s="155"/>
      <c r="E103" s="155"/>
      <c r="F103" s="157"/>
      <c r="G103" s="157"/>
    </row>
    <row r="104" spans="1:8" ht="18" customHeight="1" x14ac:dyDescent="0.2">
      <c r="A104" s="176" t="s">
        <v>35</v>
      </c>
      <c r="B104" s="176" t="s">
        <v>0</v>
      </c>
      <c r="C104" s="177" t="s">
        <v>1</v>
      </c>
      <c r="D104" s="176" t="s">
        <v>2</v>
      </c>
      <c r="E104" s="176" t="s">
        <v>3</v>
      </c>
      <c r="F104" s="178" t="s">
        <v>4</v>
      </c>
      <c r="G104" s="178" t="s">
        <v>5</v>
      </c>
    </row>
    <row r="105" spans="1:8" s="180" customFormat="1" ht="24" customHeight="1" x14ac:dyDescent="0.2">
      <c r="A105" s="127" t="s">
        <v>434</v>
      </c>
      <c r="B105" s="127" t="s">
        <v>36</v>
      </c>
      <c r="C105" s="128" t="s">
        <v>37</v>
      </c>
      <c r="D105" s="127" t="s">
        <v>20</v>
      </c>
      <c r="E105" s="129"/>
      <c r="F105" s="130"/>
      <c r="G105" s="130">
        <v>2.2999999999999998</v>
      </c>
      <c r="H105" s="179"/>
    </row>
    <row r="106" spans="1:8" ht="24" customHeight="1" x14ac:dyDescent="0.2">
      <c r="A106" s="143" t="s">
        <v>436</v>
      </c>
      <c r="B106" s="143" t="s">
        <v>529</v>
      </c>
      <c r="C106" s="144" t="s">
        <v>530</v>
      </c>
      <c r="D106" s="143" t="s">
        <v>11</v>
      </c>
      <c r="E106" s="145">
        <v>5.0999999999999997E-2</v>
      </c>
      <c r="F106" s="146">
        <v>18.29</v>
      </c>
      <c r="G106" s="146">
        <v>0.91</v>
      </c>
    </row>
    <row r="107" spans="1:8" ht="24" customHeight="1" x14ac:dyDescent="0.2">
      <c r="A107" s="143" t="s">
        <v>436</v>
      </c>
      <c r="B107" s="143" t="s">
        <v>471</v>
      </c>
      <c r="C107" s="144" t="s">
        <v>472</v>
      </c>
      <c r="D107" s="143" t="s">
        <v>11</v>
      </c>
      <c r="E107" s="145">
        <v>1.9E-2</v>
      </c>
      <c r="F107" s="146">
        <v>13.26</v>
      </c>
      <c r="G107" s="146">
        <v>0.25</v>
      </c>
    </row>
    <row r="108" spans="1:8" ht="24" customHeight="1" x14ac:dyDescent="0.2">
      <c r="A108" s="147" t="s">
        <v>435</v>
      </c>
      <c r="B108" s="147" t="s">
        <v>531</v>
      </c>
      <c r="C108" s="148" t="s">
        <v>532</v>
      </c>
      <c r="D108" s="147" t="s">
        <v>533</v>
      </c>
      <c r="E108" s="149">
        <v>0.16</v>
      </c>
      <c r="F108" s="150">
        <v>7.17</v>
      </c>
      <c r="G108" s="150">
        <v>1.1399999999999999</v>
      </c>
    </row>
    <row r="109" spans="1:8" x14ac:dyDescent="0.2">
      <c r="A109" s="139"/>
      <c r="B109" s="139"/>
      <c r="C109" s="140"/>
      <c r="D109" s="139"/>
      <c r="E109" s="141"/>
      <c r="F109" s="142"/>
      <c r="G109" s="142"/>
    </row>
    <row r="110" spans="1:8" ht="18" customHeight="1" x14ac:dyDescent="0.2">
      <c r="A110" s="176" t="s">
        <v>38</v>
      </c>
      <c r="B110" s="176" t="s">
        <v>0</v>
      </c>
      <c r="C110" s="177" t="s">
        <v>1</v>
      </c>
      <c r="D110" s="176" t="s">
        <v>2</v>
      </c>
      <c r="E110" s="176" t="s">
        <v>3</v>
      </c>
      <c r="F110" s="178" t="s">
        <v>4</v>
      </c>
      <c r="G110" s="178" t="s">
        <v>5</v>
      </c>
    </row>
    <row r="111" spans="1:8" s="180" customFormat="1" ht="24" customHeight="1" x14ac:dyDescent="0.2">
      <c r="A111" s="127" t="s">
        <v>434</v>
      </c>
      <c r="B111" s="127" t="s">
        <v>39</v>
      </c>
      <c r="C111" s="128" t="s">
        <v>40</v>
      </c>
      <c r="D111" s="127" t="s">
        <v>20</v>
      </c>
      <c r="E111" s="129"/>
      <c r="F111" s="130"/>
      <c r="G111" s="130">
        <v>9.76</v>
      </c>
      <c r="H111" s="179"/>
    </row>
    <row r="112" spans="1:8" ht="24" customHeight="1" x14ac:dyDescent="0.2">
      <c r="A112" s="143" t="s">
        <v>436</v>
      </c>
      <c r="B112" s="143" t="s">
        <v>529</v>
      </c>
      <c r="C112" s="144" t="s">
        <v>530</v>
      </c>
      <c r="D112" s="143" t="s">
        <v>11</v>
      </c>
      <c r="E112" s="145">
        <v>0.187</v>
      </c>
      <c r="F112" s="146">
        <v>18.29</v>
      </c>
      <c r="G112" s="146">
        <v>3.46</v>
      </c>
    </row>
    <row r="113" spans="1:8" ht="24" customHeight="1" x14ac:dyDescent="0.2">
      <c r="A113" s="143" t="s">
        <v>436</v>
      </c>
      <c r="B113" s="143" t="s">
        <v>471</v>
      </c>
      <c r="C113" s="144" t="s">
        <v>472</v>
      </c>
      <c r="D113" s="143" t="s">
        <v>11</v>
      </c>
      <c r="E113" s="145">
        <v>6.9000000000000006E-2</v>
      </c>
      <c r="F113" s="146">
        <v>13.26</v>
      </c>
      <c r="G113" s="146">
        <v>0.93</v>
      </c>
    </row>
    <row r="114" spans="1:8" ht="24" customHeight="1" x14ac:dyDescent="0.2">
      <c r="A114" s="147" t="s">
        <v>435</v>
      </c>
      <c r="B114" s="147" t="s">
        <v>534</v>
      </c>
      <c r="C114" s="148" t="s">
        <v>535</v>
      </c>
      <c r="D114" s="147" t="s">
        <v>533</v>
      </c>
      <c r="E114" s="149">
        <v>0.33</v>
      </c>
      <c r="F114" s="150">
        <v>15.39</v>
      </c>
      <c r="G114" s="150">
        <v>5.07</v>
      </c>
    </row>
    <row r="115" spans="1:8" x14ac:dyDescent="0.2">
      <c r="A115" s="139"/>
      <c r="B115" s="139"/>
      <c r="C115" s="140"/>
      <c r="D115" s="139"/>
      <c r="E115" s="141"/>
      <c r="F115" s="142"/>
      <c r="G115" s="142"/>
    </row>
    <row r="116" spans="1:8" ht="18" customHeight="1" x14ac:dyDescent="0.2">
      <c r="A116" s="176" t="s">
        <v>41</v>
      </c>
      <c r="B116" s="176" t="s">
        <v>0</v>
      </c>
      <c r="C116" s="177" t="s">
        <v>1</v>
      </c>
      <c r="D116" s="176" t="s">
        <v>2</v>
      </c>
      <c r="E116" s="176" t="s">
        <v>3</v>
      </c>
      <c r="F116" s="178" t="s">
        <v>4</v>
      </c>
      <c r="G116" s="178" t="s">
        <v>5</v>
      </c>
    </row>
    <row r="117" spans="1:8" s="180" customFormat="1" ht="24" customHeight="1" x14ac:dyDescent="0.2">
      <c r="A117" s="127" t="s">
        <v>434</v>
      </c>
      <c r="B117" s="127" t="s">
        <v>42</v>
      </c>
      <c r="C117" s="128" t="s">
        <v>43</v>
      </c>
      <c r="D117" s="127" t="s">
        <v>20</v>
      </c>
      <c r="E117" s="129"/>
      <c r="F117" s="130"/>
      <c r="G117" s="130">
        <v>10.77</v>
      </c>
      <c r="H117" s="179"/>
    </row>
    <row r="118" spans="1:8" ht="24" customHeight="1" x14ac:dyDescent="0.2">
      <c r="A118" s="143" t="s">
        <v>436</v>
      </c>
      <c r="B118" s="143" t="s">
        <v>529</v>
      </c>
      <c r="C118" s="144" t="s">
        <v>530</v>
      </c>
      <c r="D118" s="143" t="s">
        <v>11</v>
      </c>
      <c r="E118" s="145">
        <v>0.24399999999999999</v>
      </c>
      <c r="F118" s="146">
        <v>18.29</v>
      </c>
      <c r="G118" s="146">
        <v>4.46</v>
      </c>
    </row>
    <row r="119" spans="1:8" ht="24" customHeight="1" x14ac:dyDescent="0.2">
      <c r="A119" s="143" t="s">
        <v>436</v>
      </c>
      <c r="B119" s="143" t="s">
        <v>471</v>
      </c>
      <c r="C119" s="144" t="s">
        <v>472</v>
      </c>
      <c r="D119" s="143" t="s">
        <v>11</v>
      </c>
      <c r="E119" s="145">
        <v>8.8999999999999996E-2</v>
      </c>
      <c r="F119" s="146">
        <v>13.26</v>
      </c>
      <c r="G119" s="146">
        <v>1.18</v>
      </c>
    </row>
    <row r="120" spans="1:8" ht="24" customHeight="1" x14ac:dyDescent="0.2">
      <c r="A120" s="147" t="s">
        <v>435</v>
      </c>
      <c r="B120" s="147" t="s">
        <v>534</v>
      </c>
      <c r="C120" s="148" t="s">
        <v>535</v>
      </c>
      <c r="D120" s="147" t="s">
        <v>533</v>
      </c>
      <c r="E120" s="149">
        <v>0.33</v>
      </c>
      <c r="F120" s="150">
        <v>15.39</v>
      </c>
      <c r="G120" s="150">
        <v>5.07</v>
      </c>
    </row>
    <row r="121" spans="1:8" x14ac:dyDescent="0.2">
      <c r="A121" s="139"/>
      <c r="B121" s="139"/>
      <c r="C121" s="140"/>
      <c r="D121" s="139"/>
      <c r="E121" s="141"/>
      <c r="F121" s="142"/>
      <c r="G121" s="142"/>
    </row>
    <row r="122" spans="1:8" ht="18" customHeight="1" x14ac:dyDescent="0.2">
      <c r="A122" s="176" t="s">
        <v>44</v>
      </c>
      <c r="B122" s="176" t="s">
        <v>0</v>
      </c>
      <c r="C122" s="177" t="s">
        <v>1</v>
      </c>
      <c r="D122" s="176" t="s">
        <v>2</v>
      </c>
      <c r="E122" s="176" t="s">
        <v>3</v>
      </c>
      <c r="F122" s="178" t="s">
        <v>4</v>
      </c>
      <c r="G122" s="178" t="s">
        <v>5</v>
      </c>
    </row>
    <row r="123" spans="1:8" s="180" customFormat="1" ht="24" customHeight="1" x14ac:dyDescent="0.2">
      <c r="A123" s="127" t="s">
        <v>434</v>
      </c>
      <c r="B123" s="127" t="s">
        <v>45</v>
      </c>
      <c r="C123" s="128" t="s">
        <v>46</v>
      </c>
      <c r="D123" s="127" t="s">
        <v>20</v>
      </c>
      <c r="E123" s="129"/>
      <c r="F123" s="130"/>
      <c r="G123" s="130">
        <v>22.4</v>
      </c>
      <c r="H123" s="179"/>
    </row>
    <row r="124" spans="1:8" ht="24" customHeight="1" x14ac:dyDescent="0.2">
      <c r="A124" s="143" t="s">
        <v>436</v>
      </c>
      <c r="B124" s="143" t="s">
        <v>529</v>
      </c>
      <c r="C124" s="144" t="s">
        <v>530</v>
      </c>
      <c r="D124" s="143" t="s">
        <v>11</v>
      </c>
      <c r="E124" s="145">
        <v>0.5</v>
      </c>
      <c r="F124" s="146">
        <v>18.29</v>
      </c>
      <c r="G124" s="146">
        <v>9.14</v>
      </c>
    </row>
    <row r="125" spans="1:8" ht="24" customHeight="1" x14ac:dyDescent="0.2">
      <c r="A125" s="143" t="s">
        <v>436</v>
      </c>
      <c r="B125" s="143" t="s">
        <v>471</v>
      </c>
      <c r="C125" s="144" t="s">
        <v>472</v>
      </c>
      <c r="D125" s="143" t="s">
        <v>11</v>
      </c>
      <c r="E125" s="145">
        <v>0.5</v>
      </c>
      <c r="F125" s="146">
        <v>13.26</v>
      </c>
      <c r="G125" s="146">
        <v>6.63</v>
      </c>
    </row>
    <row r="126" spans="1:8" ht="24" customHeight="1" x14ac:dyDescent="0.2">
      <c r="A126" s="147" t="s">
        <v>435</v>
      </c>
      <c r="B126" s="147" t="s">
        <v>536</v>
      </c>
      <c r="C126" s="148" t="s">
        <v>537</v>
      </c>
      <c r="D126" s="147" t="s">
        <v>24</v>
      </c>
      <c r="E126" s="149">
        <v>0.6</v>
      </c>
      <c r="F126" s="150">
        <v>2.4700000000000002</v>
      </c>
      <c r="G126" s="150">
        <v>1.48</v>
      </c>
    </row>
    <row r="127" spans="1:8" ht="24" customHeight="1" x14ac:dyDescent="0.2">
      <c r="A127" s="147" t="s">
        <v>435</v>
      </c>
      <c r="B127" s="147" t="s">
        <v>538</v>
      </c>
      <c r="C127" s="148" t="s">
        <v>539</v>
      </c>
      <c r="D127" s="147" t="s">
        <v>533</v>
      </c>
      <c r="E127" s="149">
        <v>7.0000000000000007E-2</v>
      </c>
      <c r="F127" s="150">
        <v>13.75</v>
      </c>
      <c r="G127" s="150">
        <v>0.96</v>
      </c>
    </row>
    <row r="128" spans="1:8" ht="24" customHeight="1" x14ac:dyDescent="0.2">
      <c r="A128" s="147" t="s">
        <v>435</v>
      </c>
      <c r="B128" s="147" t="s">
        <v>540</v>
      </c>
      <c r="C128" s="148" t="s">
        <v>541</v>
      </c>
      <c r="D128" s="147" t="s">
        <v>533</v>
      </c>
      <c r="E128" s="149">
        <v>0.16</v>
      </c>
      <c r="F128" s="150">
        <v>25.72</v>
      </c>
      <c r="G128" s="150">
        <v>4.1100000000000003</v>
      </c>
    </row>
    <row r="129" spans="1:8" ht="13.5" thickBot="1" x14ac:dyDescent="0.25">
      <c r="A129" s="139"/>
      <c r="B129" s="139"/>
      <c r="C129" s="140"/>
      <c r="D129" s="139"/>
      <c r="E129" s="141"/>
      <c r="F129" s="142"/>
      <c r="G129" s="142"/>
    </row>
    <row r="130" spans="1:8" ht="0.95" customHeight="1" thickTop="1" x14ac:dyDescent="0.2">
      <c r="A130" s="155"/>
      <c r="B130" s="155"/>
      <c r="C130" s="156"/>
      <c r="D130" s="155"/>
      <c r="E130" s="155"/>
      <c r="F130" s="157"/>
      <c r="G130" s="157"/>
    </row>
    <row r="131" spans="1:8" ht="18" customHeight="1" x14ac:dyDescent="0.2">
      <c r="A131" s="176" t="s">
        <v>47</v>
      </c>
      <c r="B131" s="176" t="s">
        <v>0</v>
      </c>
      <c r="C131" s="177" t="s">
        <v>1</v>
      </c>
      <c r="D131" s="176" t="s">
        <v>2</v>
      </c>
      <c r="E131" s="176" t="s">
        <v>3</v>
      </c>
      <c r="F131" s="178" t="s">
        <v>4</v>
      </c>
      <c r="G131" s="178" t="s">
        <v>5</v>
      </c>
    </row>
    <row r="132" spans="1:8" s="180" customFormat="1" ht="36" customHeight="1" x14ac:dyDescent="0.2">
      <c r="A132" s="127" t="s">
        <v>434</v>
      </c>
      <c r="B132" s="127" t="s">
        <v>48</v>
      </c>
      <c r="C132" s="128" t="s">
        <v>49</v>
      </c>
      <c r="D132" s="127" t="s">
        <v>20</v>
      </c>
      <c r="E132" s="129"/>
      <c r="F132" s="130"/>
      <c r="G132" s="130">
        <v>8.15</v>
      </c>
      <c r="H132" s="179"/>
    </row>
    <row r="133" spans="1:8" ht="24" customHeight="1" x14ac:dyDescent="0.2">
      <c r="A133" s="143" t="s">
        <v>436</v>
      </c>
      <c r="B133" s="143" t="s">
        <v>542</v>
      </c>
      <c r="C133" s="144" t="s">
        <v>543</v>
      </c>
      <c r="D133" s="143" t="s">
        <v>480</v>
      </c>
      <c r="E133" s="145">
        <v>6.9900000000000004E-2</v>
      </c>
      <c r="F133" s="146">
        <v>17.77</v>
      </c>
      <c r="G133" s="146">
        <v>1.24</v>
      </c>
    </row>
    <row r="134" spans="1:8" ht="24" customHeight="1" x14ac:dyDescent="0.2">
      <c r="A134" s="143" t="s">
        <v>436</v>
      </c>
      <c r="B134" s="143" t="s">
        <v>544</v>
      </c>
      <c r="C134" s="144" t="s">
        <v>545</v>
      </c>
      <c r="D134" s="143" t="s">
        <v>483</v>
      </c>
      <c r="E134" s="145">
        <v>4.82E-2</v>
      </c>
      <c r="F134" s="146">
        <v>16.79</v>
      </c>
      <c r="G134" s="146">
        <v>0.8</v>
      </c>
    </row>
    <row r="135" spans="1:8" ht="24" customHeight="1" x14ac:dyDescent="0.2">
      <c r="A135" s="143" t="s">
        <v>436</v>
      </c>
      <c r="B135" s="143" t="s">
        <v>546</v>
      </c>
      <c r="C135" s="144" t="s">
        <v>547</v>
      </c>
      <c r="D135" s="143" t="s">
        <v>11</v>
      </c>
      <c r="E135" s="145">
        <v>0.1055</v>
      </c>
      <c r="F135" s="146">
        <v>20.059999999999999</v>
      </c>
      <c r="G135" s="146">
        <v>2.11</v>
      </c>
    </row>
    <row r="136" spans="1:8" ht="24" customHeight="1" x14ac:dyDescent="0.2">
      <c r="A136" s="143" t="s">
        <v>436</v>
      </c>
      <c r="B136" s="143" t="s">
        <v>471</v>
      </c>
      <c r="C136" s="144" t="s">
        <v>472</v>
      </c>
      <c r="D136" s="143" t="s">
        <v>11</v>
      </c>
      <c r="E136" s="145">
        <v>0.29720000000000002</v>
      </c>
      <c r="F136" s="146">
        <v>13.26</v>
      </c>
      <c r="G136" s="146">
        <v>3.94</v>
      </c>
    </row>
    <row r="137" spans="1:8" ht="13.5" thickBot="1" x14ac:dyDescent="0.25">
      <c r="A137" s="139"/>
      <c r="B137" s="139"/>
      <c r="C137" s="140"/>
      <c r="D137" s="139"/>
      <c r="E137" s="141"/>
      <c r="F137" s="142"/>
      <c r="G137" s="142"/>
    </row>
    <row r="138" spans="1:8" ht="0.95" customHeight="1" thickTop="1" x14ac:dyDescent="0.2">
      <c r="A138" s="155"/>
      <c r="B138" s="155"/>
      <c r="C138" s="156"/>
      <c r="D138" s="155"/>
      <c r="E138" s="155"/>
      <c r="F138" s="157"/>
      <c r="G138" s="157"/>
    </row>
    <row r="139" spans="1:8" ht="18" customHeight="1" x14ac:dyDescent="0.2">
      <c r="A139" s="176" t="s">
        <v>50</v>
      </c>
      <c r="B139" s="176" t="s">
        <v>0</v>
      </c>
      <c r="C139" s="177" t="s">
        <v>1</v>
      </c>
      <c r="D139" s="176" t="s">
        <v>2</v>
      </c>
      <c r="E139" s="176" t="s">
        <v>3</v>
      </c>
      <c r="F139" s="178" t="s">
        <v>4</v>
      </c>
      <c r="G139" s="178" t="s">
        <v>5</v>
      </c>
    </row>
    <row r="140" spans="1:8" s="180" customFormat="1" ht="24" customHeight="1" x14ac:dyDescent="0.2">
      <c r="A140" s="127" t="s">
        <v>434</v>
      </c>
      <c r="B140" s="127" t="s">
        <v>51</v>
      </c>
      <c r="C140" s="128" t="s">
        <v>52</v>
      </c>
      <c r="D140" s="127" t="s">
        <v>28</v>
      </c>
      <c r="E140" s="129"/>
      <c r="F140" s="130"/>
      <c r="G140" s="130">
        <v>1.67</v>
      </c>
      <c r="H140" s="179"/>
    </row>
    <row r="141" spans="1:8" ht="24" customHeight="1" x14ac:dyDescent="0.2">
      <c r="A141" s="143" t="s">
        <v>436</v>
      </c>
      <c r="B141" s="143" t="s">
        <v>546</v>
      </c>
      <c r="C141" s="144" t="s">
        <v>547</v>
      </c>
      <c r="D141" s="143" t="s">
        <v>11</v>
      </c>
      <c r="E141" s="145">
        <v>2.93E-2</v>
      </c>
      <c r="F141" s="146">
        <v>20.059999999999999</v>
      </c>
      <c r="G141" s="146">
        <v>0.57999999999999996</v>
      </c>
    </row>
    <row r="142" spans="1:8" ht="24" customHeight="1" x14ac:dyDescent="0.2">
      <c r="A142" s="143" t="s">
        <v>436</v>
      </c>
      <c r="B142" s="143" t="s">
        <v>471</v>
      </c>
      <c r="C142" s="144" t="s">
        <v>472</v>
      </c>
      <c r="D142" s="143" t="s">
        <v>11</v>
      </c>
      <c r="E142" s="145">
        <v>8.2500000000000004E-2</v>
      </c>
      <c r="F142" s="146">
        <v>13.26</v>
      </c>
      <c r="G142" s="146">
        <v>1.0900000000000001</v>
      </c>
    </row>
    <row r="143" spans="1:8" ht="13.5" thickBot="1" x14ac:dyDescent="0.25">
      <c r="A143" s="139"/>
      <c r="B143" s="139"/>
      <c r="C143" s="140"/>
      <c r="D143" s="139"/>
      <c r="E143" s="141"/>
      <c r="F143" s="142"/>
      <c r="G143" s="142"/>
    </row>
    <row r="144" spans="1:8" ht="0.95" customHeight="1" thickTop="1" x14ac:dyDescent="0.2">
      <c r="A144" s="155"/>
      <c r="B144" s="155"/>
      <c r="C144" s="156"/>
      <c r="D144" s="155"/>
      <c r="E144" s="155"/>
      <c r="F144" s="157"/>
      <c r="G144" s="157"/>
    </row>
    <row r="145" spans="1:8" ht="18" customHeight="1" x14ac:dyDescent="0.2">
      <c r="A145" s="176" t="s">
        <v>53</v>
      </c>
      <c r="B145" s="176" t="s">
        <v>0</v>
      </c>
      <c r="C145" s="177" t="s">
        <v>1</v>
      </c>
      <c r="D145" s="176" t="s">
        <v>2</v>
      </c>
      <c r="E145" s="176" t="s">
        <v>3</v>
      </c>
      <c r="F145" s="178" t="s">
        <v>4</v>
      </c>
      <c r="G145" s="178" t="s">
        <v>5</v>
      </c>
    </row>
    <row r="146" spans="1:8" s="180" customFormat="1" ht="36" customHeight="1" x14ac:dyDescent="0.2">
      <c r="A146" s="127" t="s">
        <v>434</v>
      </c>
      <c r="B146" s="127">
        <v>87248</v>
      </c>
      <c r="C146" s="128" t="s">
        <v>54</v>
      </c>
      <c r="D146" s="127" t="s">
        <v>20</v>
      </c>
      <c r="E146" s="129"/>
      <c r="F146" s="130"/>
      <c r="G146" s="130">
        <v>35.729999999999997</v>
      </c>
      <c r="H146" s="179"/>
    </row>
    <row r="147" spans="1:8" ht="24" customHeight="1" x14ac:dyDescent="0.2">
      <c r="A147" s="143" t="s">
        <v>436</v>
      </c>
      <c r="B147" s="143" t="s">
        <v>546</v>
      </c>
      <c r="C147" s="144" t="s">
        <v>547</v>
      </c>
      <c r="D147" s="143" t="s">
        <v>11</v>
      </c>
      <c r="E147" s="145">
        <v>0.24</v>
      </c>
      <c r="F147" s="146">
        <v>20.059999999999999</v>
      </c>
      <c r="G147" s="146">
        <v>4.8099999999999996</v>
      </c>
    </row>
    <row r="148" spans="1:8" ht="24" customHeight="1" x14ac:dyDescent="0.2">
      <c r="A148" s="143" t="s">
        <v>436</v>
      </c>
      <c r="B148" s="143" t="s">
        <v>471</v>
      </c>
      <c r="C148" s="144" t="s">
        <v>472</v>
      </c>
      <c r="D148" s="143" t="s">
        <v>11</v>
      </c>
      <c r="E148" s="145">
        <v>0.15</v>
      </c>
      <c r="F148" s="146">
        <v>13.26</v>
      </c>
      <c r="G148" s="146">
        <v>1.98</v>
      </c>
    </row>
    <row r="149" spans="1:8" ht="24" customHeight="1" x14ac:dyDescent="0.2">
      <c r="A149" s="147" t="s">
        <v>435</v>
      </c>
      <c r="B149" s="147">
        <v>1381</v>
      </c>
      <c r="C149" s="148" t="s">
        <v>549</v>
      </c>
      <c r="D149" s="147" t="s">
        <v>477</v>
      </c>
      <c r="E149" s="149">
        <v>4.8600000000000003</v>
      </c>
      <c r="F149" s="150">
        <v>0.4</v>
      </c>
      <c r="G149" s="150">
        <v>1.94</v>
      </c>
    </row>
    <row r="150" spans="1:8" ht="24" customHeight="1" x14ac:dyDescent="0.2">
      <c r="A150" s="147" t="s">
        <v>435</v>
      </c>
      <c r="B150" s="147">
        <v>1287</v>
      </c>
      <c r="C150" s="148" t="s">
        <v>550</v>
      </c>
      <c r="D150" s="147" t="s">
        <v>20</v>
      </c>
      <c r="E150" s="149">
        <v>1.06</v>
      </c>
      <c r="F150" s="150">
        <v>24.9</v>
      </c>
      <c r="G150" s="150">
        <v>21.09</v>
      </c>
    </row>
    <row r="151" spans="1:8" ht="24" customHeight="1" x14ac:dyDescent="0.2">
      <c r="A151" s="147" t="s">
        <v>435</v>
      </c>
      <c r="B151" s="147">
        <v>34357</v>
      </c>
      <c r="C151" s="148" t="s">
        <v>552</v>
      </c>
      <c r="D151" s="147" t="s">
        <v>477</v>
      </c>
      <c r="E151" s="149">
        <v>0.24</v>
      </c>
      <c r="F151" s="150">
        <v>2.54</v>
      </c>
      <c r="G151" s="150">
        <v>0.6</v>
      </c>
    </row>
    <row r="152" spans="1:8" ht="13.5" thickBot="1" x14ac:dyDescent="0.25">
      <c r="A152" s="139"/>
      <c r="B152" s="139"/>
      <c r="C152" s="140"/>
      <c r="D152" s="139"/>
      <c r="E152" s="141"/>
      <c r="F152" s="142"/>
      <c r="G152" s="142"/>
    </row>
    <row r="153" spans="1:8" ht="0.95" customHeight="1" thickTop="1" x14ac:dyDescent="0.2">
      <c r="A153" s="155"/>
      <c r="B153" s="155"/>
      <c r="C153" s="156"/>
      <c r="D153" s="155"/>
      <c r="E153" s="155"/>
      <c r="F153" s="157"/>
      <c r="G153" s="157"/>
    </row>
    <row r="154" spans="1:8" ht="18" customHeight="1" x14ac:dyDescent="0.2">
      <c r="A154" s="176" t="s">
        <v>55</v>
      </c>
      <c r="B154" s="176" t="s">
        <v>0</v>
      </c>
      <c r="C154" s="177" t="s">
        <v>1</v>
      </c>
      <c r="D154" s="176" t="s">
        <v>2</v>
      </c>
      <c r="E154" s="176" t="s">
        <v>3</v>
      </c>
      <c r="F154" s="178" t="s">
        <v>4</v>
      </c>
      <c r="G154" s="178" t="s">
        <v>5</v>
      </c>
    </row>
    <row r="155" spans="1:8" s="180" customFormat="1" ht="24" customHeight="1" x14ac:dyDescent="0.2">
      <c r="A155" s="127" t="s">
        <v>434</v>
      </c>
      <c r="B155" s="127" t="s">
        <v>56</v>
      </c>
      <c r="C155" s="128" t="s">
        <v>57</v>
      </c>
      <c r="D155" s="127" t="s">
        <v>28</v>
      </c>
      <c r="E155" s="129"/>
      <c r="F155" s="130"/>
      <c r="G155" s="130">
        <v>5.32</v>
      </c>
      <c r="H155" s="179"/>
    </row>
    <row r="156" spans="1:8" ht="24" customHeight="1" x14ac:dyDescent="0.2">
      <c r="A156" s="143" t="s">
        <v>436</v>
      </c>
      <c r="B156" s="143" t="s">
        <v>546</v>
      </c>
      <c r="C156" s="144" t="s">
        <v>547</v>
      </c>
      <c r="D156" s="143" t="s">
        <v>11</v>
      </c>
      <c r="E156" s="145">
        <v>7.0000000000000007E-2</v>
      </c>
      <c r="F156" s="146">
        <v>20.059999999999999</v>
      </c>
      <c r="G156" s="146">
        <v>1.4</v>
      </c>
    </row>
    <row r="157" spans="1:8" ht="24" customHeight="1" x14ac:dyDescent="0.2">
      <c r="A157" s="143" t="s">
        <v>436</v>
      </c>
      <c r="B157" s="143" t="s">
        <v>471</v>
      </c>
      <c r="C157" s="144" t="s">
        <v>472</v>
      </c>
      <c r="D157" s="143" t="s">
        <v>11</v>
      </c>
      <c r="E157" s="145">
        <v>3.1E-2</v>
      </c>
      <c r="F157" s="146">
        <v>13.26</v>
      </c>
      <c r="G157" s="146">
        <v>0.41</v>
      </c>
    </row>
    <row r="158" spans="1:8" ht="24" customHeight="1" x14ac:dyDescent="0.2">
      <c r="A158" s="147" t="s">
        <v>435</v>
      </c>
      <c r="B158" s="147" t="s">
        <v>548</v>
      </c>
      <c r="C158" s="148" t="s">
        <v>549</v>
      </c>
      <c r="D158" s="147" t="s">
        <v>477</v>
      </c>
      <c r="E158" s="149">
        <v>0.60299999999999998</v>
      </c>
      <c r="F158" s="150">
        <v>0.4</v>
      </c>
      <c r="G158" s="150">
        <f>F158*E158</f>
        <v>0.2412</v>
      </c>
    </row>
    <row r="159" spans="1:8" ht="24" customHeight="1" x14ac:dyDescent="0.2">
      <c r="A159" s="147" t="s">
        <v>435</v>
      </c>
      <c r="B159" s="147">
        <v>1287</v>
      </c>
      <c r="C159" s="148" t="s">
        <v>550</v>
      </c>
      <c r="D159" s="147" t="s">
        <v>20</v>
      </c>
      <c r="E159" s="149">
        <v>0.123</v>
      </c>
      <c r="F159" s="150">
        <v>24.9</v>
      </c>
      <c r="G159" s="150">
        <f t="shared" ref="G159:G160" si="4">F159*E159</f>
        <v>3.0627</v>
      </c>
    </row>
    <row r="160" spans="1:8" ht="24" customHeight="1" x14ac:dyDescent="0.2">
      <c r="A160" s="147" t="s">
        <v>435</v>
      </c>
      <c r="B160" s="147" t="s">
        <v>551</v>
      </c>
      <c r="C160" s="148" t="s">
        <v>552</v>
      </c>
      <c r="D160" s="147" t="s">
        <v>477</v>
      </c>
      <c r="E160" s="149">
        <v>8.5000000000000006E-2</v>
      </c>
      <c r="F160" s="150">
        <v>2.54</v>
      </c>
      <c r="G160" s="150">
        <f t="shared" si="4"/>
        <v>0.21590000000000001</v>
      </c>
    </row>
    <row r="161" spans="1:8" ht="13.5" thickBot="1" x14ac:dyDescent="0.25">
      <c r="A161" s="139"/>
      <c r="B161" s="139"/>
      <c r="C161" s="140"/>
      <c r="D161" s="139"/>
      <c r="E161" s="141"/>
      <c r="F161" s="142"/>
      <c r="G161" s="142"/>
    </row>
    <row r="162" spans="1:8" ht="0.95" customHeight="1" thickTop="1" x14ac:dyDescent="0.2">
      <c r="A162" s="155"/>
      <c r="B162" s="155"/>
      <c r="C162" s="156"/>
      <c r="D162" s="155"/>
      <c r="E162" s="155"/>
      <c r="F162" s="157"/>
      <c r="G162" s="157"/>
    </row>
    <row r="163" spans="1:8" ht="18" customHeight="1" x14ac:dyDescent="0.2">
      <c r="A163" s="176" t="s">
        <v>58</v>
      </c>
      <c r="B163" s="176" t="s">
        <v>0</v>
      </c>
      <c r="C163" s="177" t="s">
        <v>1</v>
      </c>
      <c r="D163" s="176" t="s">
        <v>2</v>
      </c>
      <c r="E163" s="176" t="s">
        <v>3</v>
      </c>
      <c r="F163" s="178" t="s">
        <v>4</v>
      </c>
      <c r="G163" s="178" t="s">
        <v>5</v>
      </c>
    </row>
    <row r="164" spans="1:8" s="180" customFormat="1" ht="24" customHeight="1" x14ac:dyDescent="0.2">
      <c r="A164" s="127" t="s">
        <v>434</v>
      </c>
      <c r="B164" s="127" t="s">
        <v>59</v>
      </c>
      <c r="C164" s="128" t="s">
        <v>60</v>
      </c>
      <c r="D164" s="127" t="s">
        <v>20</v>
      </c>
      <c r="E164" s="129"/>
      <c r="F164" s="130"/>
      <c r="G164" s="130">
        <v>133.79</v>
      </c>
      <c r="H164" s="179"/>
    </row>
    <row r="165" spans="1:8" ht="24" customHeight="1" x14ac:dyDescent="0.2">
      <c r="A165" s="143" t="s">
        <v>436</v>
      </c>
      <c r="B165" s="143" t="s">
        <v>553</v>
      </c>
      <c r="C165" s="144" t="s">
        <v>472</v>
      </c>
      <c r="D165" s="143" t="s">
        <v>11</v>
      </c>
      <c r="E165" s="145">
        <v>1</v>
      </c>
      <c r="F165" s="146">
        <v>12.88</v>
      </c>
      <c r="G165" s="146">
        <f>ROUND(F165*E165,2)</f>
        <v>12.88</v>
      </c>
    </row>
    <row r="166" spans="1:8" ht="24" customHeight="1" x14ac:dyDescent="0.2">
      <c r="A166" s="143" t="s">
        <v>436</v>
      </c>
      <c r="B166" s="143" t="s">
        <v>554</v>
      </c>
      <c r="C166" s="144" t="s">
        <v>555</v>
      </c>
      <c r="D166" s="143" t="s">
        <v>11</v>
      </c>
      <c r="E166" s="145">
        <v>1.2</v>
      </c>
      <c r="F166" s="146">
        <v>17.79</v>
      </c>
      <c r="G166" s="146">
        <f t="shared" ref="G166:G169" si="5">ROUND(F166*E166,2)</f>
        <v>21.35</v>
      </c>
    </row>
    <row r="167" spans="1:8" ht="24" customHeight="1" x14ac:dyDescent="0.2">
      <c r="A167" s="143" t="s">
        <v>436</v>
      </c>
      <c r="B167" s="143" t="s">
        <v>556</v>
      </c>
      <c r="C167" s="144" t="s">
        <v>557</v>
      </c>
      <c r="D167" s="143" t="s">
        <v>20</v>
      </c>
      <c r="E167" s="145">
        <v>1</v>
      </c>
      <c r="F167" s="146">
        <v>4.12</v>
      </c>
      <c r="G167" s="146">
        <f t="shared" si="5"/>
        <v>4.12</v>
      </c>
    </row>
    <row r="168" spans="1:8" ht="24" customHeight="1" x14ac:dyDescent="0.2">
      <c r="A168" s="147" t="s">
        <v>435</v>
      </c>
      <c r="B168" s="147" t="s">
        <v>558</v>
      </c>
      <c r="C168" s="148" t="s">
        <v>559</v>
      </c>
      <c r="D168" s="147" t="s">
        <v>477</v>
      </c>
      <c r="E168" s="149">
        <v>5</v>
      </c>
      <c r="F168" s="150">
        <v>1.31</v>
      </c>
      <c r="G168" s="158">
        <f t="shared" si="5"/>
        <v>6.55</v>
      </c>
    </row>
    <row r="169" spans="1:8" ht="24" customHeight="1" x14ac:dyDescent="0.2">
      <c r="A169" s="147" t="s">
        <v>435</v>
      </c>
      <c r="B169" s="147" t="s">
        <v>560</v>
      </c>
      <c r="C169" s="148" t="s">
        <v>561</v>
      </c>
      <c r="D169" s="147" t="s">
        <v>20</v>
      </c>
      <c r="E169" s="149">
        <v>1.05</v>
      </c>
      <c r="F169" s="150">
        <v>84.67</v>
      </c>
      <c r="G169" s="158">
        <f t="shared" si="5"/>
        <v>88.9</v>
      </c>
    </row>
    <row r="170" spans="1:8" ht="13.5" thickBot="1" x14ac:dyDescent="0.25">
      <c r="A170" s="139"/>
      <c r="B170" s="139"/>
      <c r="C170" s="140"/>
      <c r="D170" s="139"/>
      <c r="E170" s="141"/>
      <c r="F170" s="142"/>
      <c r="G170" s="142"/>
    </row>
    <row r="171" spans="1:8" ht="0.95" customHeight="1" thickTop="1" x14ac:dyDescent="0.2">
      <c r="A171" s="155"/>
      <c r="B171" s="155"/>
      <c r="C171" s="156"/>
      <c r="D171" s="155"/>
      <c r="E171" s="155"/>
      <c r="F171" s="157"/>
      <c r="G171" s="157"/>
    </row>
    <row r="172" spans="1:8" ht="18" customHeight="1" x14ac:dyDescent="0.2">
      <c r="A172" s="176" t="s">
        <v>61</v>
      </c>
      <c r="B172" s="176" t="s">
        <v>0</v>
      </c>
      <c r="C172" s="177" t="s">
        <v>1</v>
      </c>
      <c r="D172" s="176" t="s">
        <v>2</v>
      </c>
      <c r="E172" s="176" t="s">
        <v>3</v>
      </c>
      <c r="F172" s="178" t="s">
        <v>4</v>
      </c>
      <c r="G172" s="178" t="s">
        <v>5</v>
      </c>
    </row>
    <row r="173" spans="1:8" s="180" customFormat="1" ht="24" customHeight="1" x14ac:dyDescent="0.2">
      <c r="A173" s="159" t="s">
        <v>434</v>
      </c>
      <c r="B173" s="159" t="s">
        <v>62</v>
      </c>
      <c r="C173" s="160" t="s">
        <v>63</v>
      </c>
      <c r="D173" s="159" t="s">
        <v>20</v>
      </c>
      <c r="E173" s="161"/>
      <c r="F173" s="162"/>
      <c r="G173" s="162">
        <v>28.47</v>
      </c>
      <c r="H173" s="179"/>
    </row>
    <row r="174" spans="1:8" ht="24" customHeight="1" x14ac:dyDescent="0.2">
      <c r="A174" s="143" t="s">
        <v>436</v>
      </c>
      <c r="B174" s="143" t="s">
        <v>562</v>
      </c>
      <c r="C174" s="144" t="s">
        <v>555</v>
      </c>
      <c r="D174" s="143" t="s">
        <v>11</v>
      </c>
      <c r="E174" s="145">
        <v>1</v>
      </c>
      <c r="F174" s="146">
        <v>18.36</v>
      </c>
      <c r="G174" s="146">
        <v>18.36</v>
      </c>
    </row>
    <row r="175" spans="1:8" ht="24" customHeight="1" x14ac:dyDescent="0.2">
      <c r="A175" s="143" t="s">
        <v>436</v>
      </c>
      <c r="B175" s="143" t="s">
        <v>471</v>
      </c>
      <c r="C175" s="144" t="s">
        <v>472</v>
      </c>
      <c r="D175" s="143" t="s">
        <v>11</v>
      </c>
      <c r="E175" s="145">
        <v>0.5</v>
      </c>
      <c r="F175" s="146">
        <v>13.26</v>
      </c>
      <c r="G175" s="146">
        <v>6.63</v>
      </c>
    </row>
    <row r="176" spans="1:8" ht="24" customHeight="1" x14ac:dyDescent="0.2">
      <c r="A176" s="147" t="s">
        <v>435</v>
      </c>
      <c r="B176" s="147" t="s">
        <v>563</v>
      </c>
      <c r="C176" s="148" t="s">
        <v>564</v>
      </c>
      <c r="D176" s="147" t="s">
        <v>477</v>
      </c>
      <c r="E176" s="149">
        <v>0.15</v>
      </c>
      <c r="F176" s="150">
        <v>2.2400000000000002</v>
      </c>
      <c r="G176" s="150">
        <v>0.33</v>
      </c>
    </row>
    <row r="177" spans="1:8" ht="24" customHeight="1" x14ac:dyDescent="0.2">
      <c r="A177" s="147" t="s">
        <v>435</v>
      </c>
      <c r="B177" s="147" t="s">
        <v>565</v>
      </c>
      <c r="C177" s="148" t="s">
        <v>566</v>
      </c>
      <c r="D177" s="147" t="s">
        <v>477</v>
      </c>
      <c r="E177" s="149">
        <v>0.15</v>
      </c>
      <c r="F177" s="150">
        <v>0.38</v>
      </c>
      <c r="G177" s="150">
        <v>0.05</v>
      </c>
    </row>
    <row r="178" spans="1:8" ht="24" customHeight="1" x14ac:dyDescent="0.2">
      <c r="A178" s="147" t="s">
        <v>435</v>
      </c>
      <c r="B178" s="147" t="s">
        <v>567</v>
      </c>
      <c r="C178" s="148" t="s">
        <v>568</v>
      </c>
      <c r="D178" s="147" t="s">
        <v>533</v>
      </c>
      <c r="E178" s="149">
        <v>0.1</v>
      </c>
      <c r="F178" s="150">
        <v>15.85</v>
      </c>
      <c r="G178" s="150">
        <v>1.58</v>
      </c>
    </row>
    <row r="179" spans="1:8" ht="36" customHeight="1" x14ac:dyDescent="0.2">
      <c r="A179" s="147" t="s">
        <v>435</v>
      </c>
      <c r="B179" s="147" t="s">
        <v>569</v>
      </c>
      <c r="C179" s="148" t="s">
        <v>570</v>
      </c>
      <c r="D179" s="147" t="s">
        <v>24</v>
      </c>
      <c r="E179" s="149">
        <v>0.04</v>
      </c>
      <c r="F179" s="150">
        <v>27.77</v>
      </c>
      <c r="G179" s="150">
        <v>1.1100000000000001</v>
      </c>
    </row>
    <row r="180" spans="1:8" ht="24" customHeight="1" x14ac:dyDescent="0.2">
      <c r="A180" s="147" t="s">
        <v>435</v>
      </c>
      <c r="B180" s="147" t="s">
        <v>536</v>
      </c>
      <c r="C180" s="148" t="s">
        <v>537</v>
      </c>
      <c r="D180" s="147" t="s">
        <v>24</v>
      </c>
      <c r="E180" s="149">
        <v>0.17</v>
      </c>
      <c r="F180" s="150">
        <v>2.4700000000000002</v>
      </c>
      <c r="G180" s="150">
        <v>0.41</v>
      </c>
    </row>
    <row r="181" spans="1:8" ht="13.5" thickBot="1" x14ac:dyDescent="0.25">
      <c r="A181" s="139"/>
      <c r="B181" s="139"/>
      <c r="C181" s="140"/>
      <c r="D181" s="139"/>
      <c r="E181" s="141"/>
      <c r="F181" s="142"/>
      <c r="G181" s="142"/>
    </row>
    <row r="182" spans="1:8" ht="0.95" customHeight="1" thickTop="1" x14ac:dyDescent="0.2">
      <c r="A182" s="155"/>
      <c r="B182" s="155"/>
      <c r="C182" s="156"/>
      <c r="D182" s="155"/>
      <c r="E182" s="155"/>
      <c r="F182" s="157"/>
      <c r="G182" s="157"/>
    </row>
    <row r="183" spans="1:8" ht="18" customHeight="1" x14ac:dyDescent="0.2">
      <c r="A183" s="176" t="s">
        <v>64</v>
      </c>
      <c r="B183" s="176" t="s">
        <v>0</v>
      </c>
      <c r="C183" s="177" t="s">
        <v>1</v>
      </c>
      <c r="D183" s="176" t="s">
        <v>2</v>
      </c>
      <c r="E183" s="176" t="s">
        <v>3</v>
      </c>
      <c r="F183" s="178" t="s">
        <v>4</v>
      </c>
      <c r="G183" s="178" t="s">
        <v>5</v>
      </c>
    </row>
    <row r="184" spans="1:8" s="180" customFormat="1" ht="24" customHeight="1" x14ac:dyDescent="0.2">
      <c r="A184" s="127" t="s">
        <v>434</v>
      </c>
      <c r="B184" s="127" t="s">
        <v>65</v>
      </c>
      <c r="C184" s="128" t="s">
        <v>66</v>
      </c>
      <c r="D184" s="127" t="s">
        <v>20</v>
      </c>
      <c r="E184" s="129"/>
      <c r="F184" s="130"/>
      <c r="G184" s="130">
        <v>90.39</v>
      </c>
      <c r="H184" s="179"/>
    </row>
    <row r="185" spans="1:8" ht="24" customHeight="1" x14ac:dyDescent="0.2">
      <c r="A185" s="143" t="s">
        <v>436</v>
      </c>
      <c r="B185" s="143" t="s">
        <v>471</v>
      </c>
      <c r="C185" s="144" t="s">
        <v>472</v>
      </c>
      <c r="D185" s="143" t="s">
        <v>11</v>
      </c>
      <c r="E185" s="145">
        <v>0.4</v>
      </c>
      <c r="F185" s="146">
        <v>13.26</v>
      </c>
      <c r="G185" s="146">
        <v>5.3</v>
      </c>
    </row>
    <row r="186" spans="1:8" ht="24" customHeight="1" x14ac:dyDescent="0.2">
      <c r="A186" s="143" t="s">
        <v>436</v>
      </c>
      <c r="B186" s="143" t="s">
        <v>571</v>
      </c>
      <c r="C186" s="144" t="s">
        <v>572</v>
      </c>
      <c r="D186" s="143" t="s">
        <v>11</v>
      </c>
      <c r="E186" s="145">
        <v>0.4</v>
      </c>
      <c r="F186" s="146">
        <v>15.52</v>
      </c>
      <c r="G186" s="146">
        <v>6.2</v>
      </c>
    </row>
    <row r="187" spans="1:8" ht="24" customHeight="1" x14ac:dyDescent="0.2">
      <c r="A187" s="147" t="s">
        <v>435</v>
      </c>
      <c r="B187" s="147" t="s">
        <v>573</v>
      </c>
      <c r="C187" s="148" t="s">
        <v>574</v>
      </c>
      <c r="D187" s="147" t="s">
        <v>477</v>
      </c>
      <c r="E187" s="149">
        <v>1.5</v>
      </c>
      <c r="F187" s="150">
        <v>5.93</v>
      </c>
      <c r="G187" s="150">
        <v>8.89</v>
      </c>
    </row>
    <row r="188" spans="1:8" ht="24" customHeight="1" x14ac:dyDescent="0.2">
      <c r="A188" s="147" t="s">
        <v>435</v>
      </c>
      <c r="B188" s="147" t="s">
        <v>575</v>
      </c>
      <c r="C188" s="148" t="s">
        <v>576</v>
      </c>
      <c r="D188" s="147" t="s">
        <v>20</v>
      </c>
      <c r="E188" s="149">
        <v>1</v>
      </c>
      <c r="F188" s="150">
        <v>70</v>
      </c>
      <c r="G188" s="150">
        <v>70</v>
      </c>
    </row>
    <row r="189" spans="1:8" ht="13.5" thickBot="1" x14ac:dyDescent="0.25">
      <c r="A189" s="139"/>
      <c r="B189" s="139"/>
      <c r="C189" s="140"/>
      <c r="D189" s="139"/>
      <c r="E189" s="141"/>
      <c r="F189" s="142"/>
      <c r="G189" s="142"/>
    </row>
    <row r="190" spans="1:8" ht="0.95" customHeight="1" thickTop="1" x14ac:dyDescent="0.2">
      <c r="A190" s="155"/>
      <c r="B190" s="155"/>
      <c r="C190" s="156"/>
      <c r="D190" s="155"/>
      <c r="E190" s="155"/>
      <c r="F190" s="157"/>
      <c r="G190" s="157"/>
    </row>
    <row r="191" spans="1:8" ht="18" customHeight="1" x14ac:dyDescent="0.2">
      <c r="A191" s="176" t="s">
        <v>67</v>
      </c>
      <c r="B191" s="176" t="s">
        <v>0</v>
      </c>
      <c r="C191" s="177" t="s">
        <v>1</v>
      </c>
      <c r="D191" s="176" t="s">
        <v>2</v>
      </c>
      <c r="E191" s="176" t="s">
        <v>3</v>
      </c>
      <c r="F191" s="178" t="s">
        <v>4</v>
      </c>
      <c r="G191" s="178" t="s">
        <v>5</v>
      </c>
    </row>
    <row r="192" spans="1:8" s="180" customFormat="1" ht="24" customHeight="1" x14ac:dyDescent="0.2">
      <c r="A192" s="127" t="s">
        <v>434</v>
      </c>
      <c r="B192" s="127" t="s">
        <v>68</v>
      </c>
      <c r="C192" s="128" t="s">
        <v>69</v>
      </c>
      <c r="D192" s="127" t="s">
        <v>20</v>
      </c>
      <c r="E192" s="129"/>
      <c r="F192" s="130"/>
      <c r="G192" s="130">
        <v>115.75</v>
      </c>
      <c r="H192" s="179"/>
    </row>
    <row r="193" spans="1:8" ht="24" customHeight="1" x14ac:dyDescent="0.2">
      <c r="A193" s="143" t="s">
        <v>436</v>
      </c>
      <c r="B193" s="143" t="s">
        <v>471</v>
      </c>
      <c r="C193" s="144" t="s">
        <v>472</v>
      </c>
      <c r="D193" s="143" t="s">
        <v>11</v>
      </c>
      <c r="E193" s="145">
        <v>0.45</v>
      </c>
      <c r="F193" s="146">
        <v>13.26</v>
      </c>
      <c r="G193" s="146">
        <v>5.96</v>
      </c>
    </row>
    <row r="194" spans="1:8" ht="24" customHeight="1" x14ac:dyDescent="0.2">
      <c r="A194" s="143" t="s">
        <v>436</v>
      </c>
      <c r="B194" s="143" t="s">
        <v>571</v>
      </c>
      <c r="C194" s="144" t="s">
        <v>572</v>
      </c>
      <c r="D194" s="143" t="s">
        <v>11</v>
      </c>
      <c r="E194" s="145">
        <v>0.45</v>
      </c>
      <c r="F194" s="146">
        <v>15.52</v>
      </c>
      <c r="G194" s="146">
        <v>6.98</v>
      </c>
    </row>
    <row r="195" spans="1:8" ht="24" customHeight="1" x14ac:dyDescent="0.2">
      <c r="A195" s="147" t="s">
        <v>435</v>
      </c>
      <c r="B195" s="147" t="s">
        <v>573</v>
      </c>
      <c r="C195" s="148" t="s">
        <v>574</v>
      </c>
      <c r="D195" s="147" t="s">
        <v>477</v>
      </c>
      <c r="E195" s="149">
        <v>1.6</v>
      </c>
      <c r="F195" s="150">
        <v>5.93</v>
      </c>
      <c r="G195" s="150">
        <v>9.48</v>
      </c>
    </row>
    <row r="196" spans="1:8" ht="24" customHeight="1" x14ac:dyDescent="0.2">
      <c r="A196" s="147" t="s">
        <v>435</v>
      </c>
      <c r="B196" s="147" t="s">
        <v>577</v>
      </c>
      <c r="C196" s="148" t="s">
        <v>578</v>
      </c>
      <c r="D196" s="147" t="s">
        <v>20</v>
      </c>
      <c r="E196" s="149">
        <v>1</v>
      </c>
      <c r="F196" s="150">
        <v>93.33</v>
      </c>
      <c r="G196" s="150">
        <v>93.33</v>
      </c>
    </row>
    <row r="197" spans="1:8" ht="13.5" thickBot="1" x14ac:dyDescent="0.25">
      <c r="A197" s="139"/>
      <c r="B197" s="139"/>
      <c r="C197" s="140"/>
      <c r="D197" s="139"/>
      <c r="E197" s="141"/>
      <c r="F197" s="142"/>
      <c r="G197" s="142"/>
    </row>
    <row r="198" spans="1:8" ht="0.95" customHeight="1" thickTop="1" x14ac:dyDescent="0.2">
      <c r="A198" s="155"/>
      <c r="B198" s="155"/>
      <c r="C198" s="156"/>
      <c r="D198" s="155"/>
      <c r="E198" s="155"/>
      <c r="F198" s="157"/>
      <c r="G198" s="157"/>
    </row>
    <row r="199" spans="1:8" ht="18" customHeight="1" x14ac:dyDescent="0.2">
      <c r="A199" s="176" t="s">
        <v>70</v>
      </c>
      <c r="B199" s="176" t="s">
        <v>0</v>
      </c>
      <c r="C199" s="177" t="s">
        <v>1</v>
      </c>
      <c r="D199" s="176" t="s">
        <v>2</v>
      </c>
      <c r="E199" s="176" t="s">
        <v>3</v>
      </c>
      <c r="F199" s="178" t="s">
        <v>4</v>
      </c>
      <c r="G199" s="178" t="s">
        <v>5</v>
      </c>
    </row>
    <row r="200" spans="1:8" s="180" customFormat="1" ht="36" customHeight="1" x14ac:dyDescent="0.2">
      <c r="A200" s="127" t="s">
        <v>434</v>
      </c>
      <c r="B200" s="127" t="s">
        <v>71</v>
      </c>
      <c r="C200" s="128" t="s">
        <v>72</v>
      </c>
      <c r="D200" s="127" t="s">
        <v>20</v>
      </c>
      <c r="E200" s="129"/>
      <c r="F200" s="130"/>
      <c r="G200" s="130">
        <v>420.68</v>
      </c>
      <c r="H200" s="179"/>
    </row>
    <row r="201" spans="1:8" ht="24" customHeight="1" x14ac:dyDescent="0.2">
      <c r="A201" s="143" t="s">
        <v>436</v>
      </c>
      <c r="B201" s="143" t="s">
        <v>562</v>
      </c>
      <c r="C201" s="144" t="s">
        <v>555</v>
      </c>
      <c r="D201" s="143" t="s">
        <v>11</v>
      </c>
      <c r="E201" s="145">
        <v>0.3826</v>
      </c>
      <c r="F201" s="146">
        <v>18.36</v>
      </c>
      <c r="G201" s="146">
        <v>7.02</v>
      </c>
    </row>
    <row r="202" spans="1:8" ht="24" customHeight="1" x14ac:dyDescent="0.2">
      <c r="A202" s="143" t="s">
        <v>436</v>
      </c>
      <c r="B202" s="143" t="s">
        <v>471</v>
      </c>
      <c r="C202" s="144" t="s">
        <v>472</v>
      </c>
      <c r="D202" s="143" t="s">
        <v>11</v>
      </c>
      <c r="E202" s="145">
        <v>0.191</v>
      </c>
      <c r="F202" s="146">
        <v>13.26</v>
      </c>
      <c r="G202" s="146">
        <v>2.5299999999999998</v>
      </c>
    </row>
    <row r="203" spans="1:8" ht="36" customHeight="1" x14ac:dyDescent="0.2">
      <c r="A203" s="147" t="s">
        <v>435</v>
      </c>
      <c r="B203" s="147" t="s">
        <v>579</v>
      </c>
      <c r="C203" s="148" t="s">
        <v>580</v>
      </c>
      <c r="D203" s="147" t="s">
        <v>24</v>
      </c>
      <c r="E203" s="149">
        <v>4.8166000000000002</v>
      </c>
      <c r="F203" s="150">
        <v>0.36</v>
      </c>
      <c r="G203" s="150">
        <v>1.73</v>
      </c>
    </row>
    <row r="204" spans="1:8" ht="24" customHeight="1" x14ac:dyDescent="0.2">
      <c r="A204" s="147" t="s">
        <v>435</v>
      </c>
      <c r="B204" s="147" t="s">
        <v>581</v>
      </c>
      <c r="C204" s="148" t="s">
        <v>582</v>
      </c>
      <c r="D204" s="147" t="s">
        <v>28</v>
      </c>
      <c r="E204" s="149">
        <v>6.8503999999999996</v>
      </c>
      <c r="F204" s="150">
        <v>7.47</v>
      </c>
      <c r="G204" s="150">
        <v>51.17</v>
      </c>
    </row>
    <row r="205" spans="1:8" ht="36" customHeight="1" x14ac:dyDescent="0.2">
      <c r="A205" s="147" t="s">
        <v>435</v>
      </c>
      <c r="B205" s="147" t="s">
        <v>583</v>
      </c>
      <c r="C205" s="148" t="s">
        <v>584</v>
      </c>
      <c r="D205" s="147" t="s">
        <v>24</v>
      </c>
      <c r="E205" s="149">
        <v>0.54730000000000001</v>
      </c>
      <c r="F205" s="150">
        <v>610.62</v>
      </c>
      <c r="G205" s="150">
        <v>334.19</v>
      </c>
    </row>
    <row r="206" spans="1:8" ht="24" customHeight="1" x14ac:dyDescent="0.2">
      <c r="A206" s="147" t="s">
        <v>435</v>
      </c>
      <c r="B206" s="147" t="s">
        <v>490</v>
      </c>
      <c r="C206" s="148" t="s">
        <v>491</v>
      </c>
      <c r="D206" s="147" t="s">
        <v>492</v>
      </c>
      <c r="E206" s="149">
        <v>0.88290000000000002</v>
      </c>
      <c r="F206" s="150">
        <v>27.55</v>
      </c>
      <c r="G206" s="150">
        <v>24.32</v>
      </c>
    </row>
    <row r="207" spans="1:8" ht="13.5" thickBot="1" x14ac:dyDescent="0.25">
      <c r="A207" s="139"/>
      <c r="B207" s="139"/>
      <c r="C207" s="140"/>
      <c r="D207" s="139"/>
      <c r="E207" s="141"/>
      <c r="F207" s="142"/>
      <c r="G207" s="142"/>
    </row>
    <row r="208" spans="1:8" ht="0.95" customHeight="1" thickTop="1" x14ac:dyDescent="0.2">
      <c r="A208" s="155"/>
      <c r="B208" s="155"/>
      <c r="C208" s="156"/>
      <c r="D208" s="155"/>
      <c r="E208" s="155"/>
      <c r="F208" s="157"/>
      <c r="G208" s="157"/>
    </row>
    <row r="209" spans="1:8" ht="18" customHeight="1" x14ac:dyDescent="0.2">
      <c r="A209" s="176" t="s">
        <v>73</v>
      </c>
      <c r="B209" s="176" t="s">
        <v>0</v>
      </c>
      <c r="C209" s="177" t="s">
        <v>1</v>
      </c>
      <c r="D209" s="176" t="s">
        <v>2</v>
      </c>
      <c r="E209" s="176" t="s">
        <v>3</v>
      </c>
      <c r="F209" s="178" t="s">
        <v>4</v>
      </c>
      <c r="G209" s="178" t="s">
        <v>5</v>
      </c>
    </row>
    <row r="210" spans="1:8" s="180" customFormat="1" ht="36" customHeight="1" x14ac:dyDescent="0.2">
      <c r="A210" s="127" t="s">
        <v>434</v>
      </c>
      <c r="B210" s="127" t="s">
        <v>74</v>
      </c>
      <c r="C210" s="128" t="s">
        <v>75</v>
      </c>
      <c r="D210" s="127" t="s">
        <v>24</v>
      </c>
      <c r="E210" s="129"/>
      <c r="F210" s="130"/>
      <c r="G210" s="130">
        <v>78.73</v>
      </c>
      <c r="H210" s="179"/>
    </row>
    <row r="211" spans="1:8" ht="24" customHeight="1" x14ac:dyDescent="0.2">
      <c r="A211" s="143" t="s">
        <v>436</v>
      </c>
      <c r="B211" s="143" t="s">
        <v>585</v>
      </c>
      <c r="C211" s="144" t="s">
        <v>586</v>
      </c>
      <c r="D211" s="143" t="s">
        <v>11</v>
      </c>
      <c r="E211" s="145">
        <v>1.002</v>
      </c>
      <c r="F211" s="146">
        <v>16.510000000000002</v>
      </c>
      <c r="G211" s="146">
        <v>16.54</v>
      </c>
    </row>
    <row r="212" spans="1:8" ht="24" customHeight="1" x14ac:dyDescent="0.2">
      <c r="A212" s="143" t="s">
        <v>436</v>
      </c>
      <c r="B212" s="143" t="s">
        <v>471</v>
      </c>
      <c r="C212" s="144" t="s">
        <v>472</v>
      </c>
      <c r="D212" s="143" t="s">
        <v>11</v>
      </c>
      <c r="E212" s="145">
        <v>0.501</v>
      </c>
      <c r="F212" s="146">
        <v>13.26</v>
      </c>
      <c r="G212" s="146">
        <v>6.64</v>
      </c>
    </row>
    <row r="213" spans="1:8" ht="48" customHeight="1" x14ac:dyDescent="0.2">
      <c r="A213" s="147" t="s">
        <v>435</v>
      </c>
      <c r="B213" s="147" t="s">
        <v>587</v>
      </c>
      <c r="C213" s="148" t="s">
        <v>588</v>
      </c>
      <c r="D213" s="147" t="s">
        <v>589</v>
      </c>
      <c r="E213" s="149">
        <v>1</v>
      </c>
      <c r="F213" s="150">
        <v>55.84</v>
      </c>
      <c r="G213" s="150">
        <v>55.84</v>
      </c>
    </row>
    <row r="214" spans="1:8" ht="13.5" thickBot="1" x14ac:dyDescent="0.25">
      <c r="A214" s="139"/>
      <c r="B214" s="139"/>
      <c r="C214" s="140"/>
      <c r="D214" s="139"/>
      <c r="E214" s="141"/>
      <c r="F214" s="142"/>
      <c r="G214" s="142"/>
    </row>
    <row r="215" spans="1:8" ht="0.95" customHeight="1" thickTop="1" x14ac:dyDescent="0.2">
      <c r="A215" s="155"/>
      <c r="B215" s="155"/>
      <c r="C215" s="156"/>
      <c r="D215" s="155"/>
      <c r="E215" s="155"/>
      <c r="F215" s="157"/>
      <c r="G215" s="157"/>
    </row>
    <row r="216" spans="1:8" ht="18" customHeight="1" x14ac:dyDescent="0.2">
      <c r="A216" s="176" t="s">
        <v>76</v>
      </c>
      <c r="B216" s="176" t="s">
        <v>0</v>
      </c>
      <c r="C216" s="177" t="s">
        <v>1</v>
      </c>
      <c r="D216" s="176" t="s">
        <v>2</v>
      </c>
      <c r="E216" s="176" t="s">
        <v>3</v>
      </c>
      <c r="F216" s="178" t="s">
        <v>4</v>
      </c>
      <c r="G216" s="178" t="s">
        <v>5</v>
      </c>
    </row>
    <row r="217" spans="1:8" s="180" customFormat="1" ht="24" customHeight="1" x14ac:dyDescent="0.2">
      <c r="A217" s="127" t="s">
        <v>434</v>
      </c>
      <c r="B217" s="127" t="s">
        <v>77</v>
      </c>
      <c r="C217" s="128" t="s">
        <v>78</v>
      </c>
      <c r="D217" s="127" t="s">
        <v>24</v>
      </c>
      <c r="E217" s="129"/>
      <c r="F217" s="130"/>
      <c r="G217" s="130">
        <v>137.05000000000001</v>
      </c>
      <c r="H217" s="179"/>
    </row>
    <row r="218" spans="1:8" ht="24" customHeight="1" x14ac:dyDescent="0.2">
      <c r="A218" s="143" t="s">
        <v>436</v>
      </c>
      <c r="B218" s="143" t="s">
        <v>590</v>
      </c>
      <c r="C218" s="144" t="s">
        <v>591</v>
      </c>
      <c r="D218" s="143" t="s">
        <v>133</v>
      </c>
      <c r="E218" s="145">
        <v>3.0000000000000001E-3</v>
      </c>
      <c r="F218" s="146">
        <v>330.81</v>
      </c>
      <c r="G218" s="146">
        <v>0.99</v>
      </c>
    </row>
    <row r="219" spans="1:8" ht="24" customHeight="1" x14ac:dyDescent="0.2">
      <c r="A219" s="143" t="s">
        <v>436</v>
      </c>
      <c r="B219" s="143" t="s">
        <v>562</v>
      </c>
      <c r="C219" s="144" t="s">
        <v>555</v>
      </c>
      <c r="D219" s="143" t="s">
        <v>11</v>
      </c>
      <c r="E219" s="145">
        <v>0.4</v>
      </c>
      <c r="F219" s="146">
        <v>18.36</v>
      </c>
      <c r="G219" s="146">
        <v>7.34</v>
      </c>
    </row>
    <row r="220" spans="1:8" ht="24" customHeight="1" x14ac:dyDescent="0.2">
      <c r="A220" s="143" t="s">
        <v>436</v>
      </c>
      <c r="B220" s="143" t="s">
        <v>592</v>
      </c>
      <c r="C220" s="144" t="s">
        <v>593</v>
      </c>
      <c r="D220" s="143" t="s">
        <v>11</v>
      </c>
      <c r="E220" s="145">
        <v>0.49</v>
      </c>
      <c r="F220" s="146">
        <v>18.25</v>
      </c>
      <c r="G220" s="146">
        <v>8.94</v>
      </c>
    </row>
    <row r="221" spans="1:8" ht="24" customHeight="1" x14ac:dyDescent="0.2">
      <c r="A221" s="143" t="s">
        <v>436</v>
      </c>
      <c r="B221" s="143" t="s">
        <v>471</v>
      </c>
      <c r="C221" s="144" t="s">
        <v>472</v>
      </c>
      <c r="D221" s="143" t="s">
        <v>11</v>
      </c>
      <c r="E221" s="145">
        <v>0.89</v>
      </c>
      <c r="F221" s="146">
        <v>13.26</v>
      </c>
      <c r="G221" s="146">
        <v>11.8</v>
      </c>
    </row>
    <row r="222" spans="1:8" ht="24" customHeight="1" x14ac:dyDescent="0.2">
      <c r="A222" s="147" t="s">
        <v>435</v>
      </c>
      <c r="B222" s="147">
        <v>567</v>
      </c>
      <c r="C222" s="148" t="s">
        <v>594</v>
      </c>
      <c r="D222" s="147" t="s">
        <v>28</v>
      </c>
      <c r="E222" s="149">
        <v>2.8</v>
      </c>
      <c r="F222" s="150">
        <v>6.13</v>
      </c>
      <c r="G222" s="150">
        <f>F222*E222</f>
        <v>17.163999999999998</v>
      </c>
    </row>
    <row r="223" spans="1:8" ht="24" customHeight="1" x14ac:dyDescent="0.2">
      <c r="A223" s="147" t="s">
        <v>435</v>
      </c>
      <c r="B223" s="147">
        <v>1327</v>
      </c>
      <c r="C223" s="148" t="s">
        <v>595</v>
      </c>
      <c r="D223" s="147" t="s">
        <v>477</v>
      </c>
      <c r="E223" s="149">
        <v>0.49</v>
      </c>
      <c r="F223" s="150">
        <v>5.56</v>
      </c>
      <c r="G223" s="150">
        <f t="shared" ref="G223:G224" si="6">F223*E223</f>
        <v>2.7243999999999997</v>
      </c>
    </row>
    <row r="224" spans="1:8" ht="24" customHeight="1" x14ac:dyDescent="0.2">
      <c r="A224" s="147" t="s">
        <v>435</v>
      </c>
      <c r="B224" s="147">
        <v>11447</v>
      </c>
      <c r="C224" s="148" t="s">
        <v>596</v>
      </c>
      <c r="D224" s="147" t="s">
        <v>24</v>
      </c>
      <c r="E224" s="149">
        <v>2</v>
      </c>
      <c r="F224" s="150">
        <v>44.05</v>
      </c>
      <c r="G224" s="150">
        <f t="shared" si="6"/>
        <v>88.1</v>
      </c>
    </row>
    <row r="225" spans="1:8" ht="13.5" thickBot="1" x14ac:dyDescent="0.25">
      <c r="A225" s="139"/>
      <c r="B225" s="139"/>
      <c r="C225" s="140"/>
      <c r="D225" s="139"/>
      <c r="E225" s="141"/>
      <c r="F225" s="142"/>
      <c r="G225" s="142"/>
    </row>
    <row r="226" spans="1:8" ht="0.95" customHeight="1" thickTop="1" x14ac:dyDescent="0.2">
      <c r="A226" s="155"/>
      <c r="B226" s="155"/>
      <c r="C226" s="156"/>
      <c r="D226" s="155"/>
      <c r="E226" s="155"/>
      <c r="F226" s="157"/>
      <c r="G226" s="157"/>
    </row>
    <row r="227" spans="1:8" ht="18" customHeight="1" x14ac:dyDescent="0.2">
      <c r="A227" s="176" t="s">
        <v>79</v>
      </c>
      <c r="B227" s="176" t="s">
        <v>0</v>
      </c>
      <c r="C227" s="177" t="s">
        <v>1</v>
      </c>
      <c r="D227" s="176" t="s">
        <v>2</v>
      </c>
      <c r="E227" s="176" t="s">
        <v>3</v>
      </c>
      <c r="F227" s="178" t="s">
        <v>4</v>
      </c>
      <c r="G227" s="178" t="s">
        <v>5</v>
      </c>
    </row>
    <row r="228" spans="1:8" s="180" customFormat="1" ht="24" customHeight="1" x14ac:dyDescent="0.2">
      <c r="A228" s="127" t="s">
        <v>434</v>
      </c>
      <c r="B228" s="127" t="s">
        <v>80</v>
      </c>
      <c r="C228" s="128" t="s">
        <v>81</v>
      </c>
      <c r="D228" s="127" t="s">
        <v>20</v>
      </c>
      <c r="E228" s="129"/>
      <c r="F228" s="130"/>
      <c r="G228" s="130">
        <v>206.98</v>
      </c>
      <c r="H228" s="179"/>
    </row>
    <row r="229" spans="1:8" ht="24" customHeight="1" x14ac:dyDescent="0.2">
      <c r="A229" s="143" t="s">
        <v>436</v>
      </c>
      <c r="B229" s="143" t="s">
        <v>597</v>
      </c>
      <c r="C229" s="144" t="s">
        <v>598</v>
      </c>
      <c r="D229" s="143" t="s">
        <v>133</v>
      </c>
      <c r="E229" s="145">
        <v>1.2E-2</v>
      </c>
      <c r="F229" s="146">
        <v>322.79000000000002</v>
      </c>
      <c r="G229" s="146">
        <f>ROUND(F229*E229,2)</f>
        <v>3.87</v>
      </c>
    </row>
    <row r="230" spans="1:8" ht="24" customHeight="1" x14ac:dyDescent="0.2">
      <c r="A230" s="143" t="s">
        <v>436</v>
      </c>
      <c r="B230" s="143" t="s">
        <v>553</v>
      </c>
      <c r="C230" s="144" t="s">
        <v>472</v>
      </c>
      <c r="D230" s="143" t="s">
        <v>11</v>
      </c>
      <c r="E230" s="145">
        <v>2.5</v>
      </c>
      <c r="F230" s="146">
        <v>12.88</v>
      </c>
      <c r="G230" s="146">
        <f t="shared" ref="G230:G234" si="7">ROUND(F230*E230,2)</f>
        <v>32.200000000000003</v>
      </c>
    </row>
    <row r="231" spans="1:8" ht="24" customHeight="1" x14ac:dyDescent="0.2">
      <c r="A231" s="143" t="s">
        <v>436</v>
      </c>
      <c r="B231" s="143" t="s">
        <v>554</v>
      </c>
      <c r="C231" s="144" t="s">
        <v>555</v>
      </c>
      <c r="D231" s="143" t="s">
        <v>11</v>
      </c>
      <c r="E231" s="145">
        <v>2.5</v>
      </c>
      <c r="F231" s="146">
        <v>17.79</v>
      </c>
      <c r="G231" s="146">
        <f t="shared" si="7"/>
        <v>44.48</v>
      </c>
    </row>
    <row r="232" spans="1:8" ht="24" customHeight="1" x14ac:dyDescent="0.2">
      <c r="A232" s="147" t="s">
        <v>435</v>
      </c>
      <c r="B232" s="147" t="s">
        <v>599</v>
      </c>
      <c r="C232" s="148" t="s">
        <v>600</v>
      </c>
      <c r="D232" s="147" t="s">
        <v>20</v>
      </c>
      <c r="E232" s="149">
        <v>1</v>
      </c>
      <c r="F232" s="150">
        <v>109.93</v>
      </c>
      <c r="G232" s="158">
        <f t="shared" si="7"/>
        <v>109.93</v>
      </c>
    </row>
    <row r="233" spans="1:8" ht="24" customHeight="1" x14ac:dyDescent="0.2">
      <c r="A233" s="147" t="s">
        <v>435</v>
      </c>
      <c r="B233" s="147" t="s">
        <v>601</v>
      </c>
      <c r="C233" s="148" t="s">
        <v>602</v>
      </c>
      <c r="D233" s="147" t="s">
        <v>28</v>
      </c>
      <c r="E233" s="149">
        <v>1.1399999999999999</v>
      </c>
      <c r="F233" s="150">
        <v>7.7</v>
      </c>
      <c r="G233" s="158">
        <f t="shared" si="7"/>
        <v>8.7799999999999994</v>
      </c>
    </row>
    <row r="234" spans="1:8" ht="24" customHeight="1" x14ac:dyDescent="0.2">
      <c r="A234" s="147" t="s">
        <v>435</v>
      </c>
      <c r="B234" s="147" t="s">
        <v>603</v>
      </c>
      <c r="C234" s="148" t="s">
        <v>604</v>
      </c>
      <c r="D234" s="147" t="s">
        <v>28</v>
      </c>
      <c r="E234" s="149">
        <v>2.87</v>
      </c>
      <c r="F234" s="150">
        <v>2.7</v>
      </c>
      <c r="G234" s="158">
        <f t="shared" si="7"/>
        <v>7.75</v>
      </c>
    </row>
    <row r="235" spans="1:8" ht="13.5" thickBot="1" x14ac:dyDescent="0.25">
      <c r="A235" s="139"/>
      <c r="B235" s="139"/>
      <c r="C235" s="140"/>
      <c r="D235" s="139"/>
      <c r="E235" s="141"/>
      <c r="F235" s="142"/>
      <c r="G235" s="142"/>
    </row>
    <row r="236" spans="1:8" ht="0.95" customHeight="1" thickTop="1" x14ac:dyDescent="0.2">
      <c r="A236" s="155"/>
      <c r="B236" s="155"/>
      <c r="C236" s="156"/>
      <c r="D236" s="155"/>
      <c r="E236" s="155"/>
      <c r="F236" s="157"/>
      <c r="G236" s="157"/>
    </row>
    <row r="237" spans="1:8" ht="18" customHeight="1" x14ac:dyDescent="0.2">
      <c r="A237" s="176" t="s">
        <v>82</v>
      </c>
      <c r="B237" s="176" t="s">
        <v>0</v>
      </c>
      <c r="C237" s="177" t="s">
        <v>1</v>
      </c>
      <c r="D237" s="176" t="s">
        <v>2</v>
      </c>
      <c r="E237" s="176" t="s">
        <v>3</v>
      </c>
      <c r="F237" s="178" t="s">
        <v>4</v>
      </c>
      <c r="G237" s="178" t="s">
        <v>5</v>
      </c>
    </row>
    <row r="238" spans="1:8" s="180" customFormat="1" ht="48" customHeight="1" x14ac:dyDescent="0.2">
      <c r="A238" s="127" t="s">
        <v>434</v>
      </c>
      <c r="B238" s="127" t="s">
        <v>83</v>
      </c>
      <c r="C238" s="128" t="s">
        <v>84</v>
      </c>
      <c r="D238" s="127" t="s">
        <v>24</v>
      </c>
      <c r="E238" s="129"/>
      <c r="F238" s="130"/>
      <c r="G238" s="130">
        <v>181.12</v>
      </c>
      <c r="H238" s="179"/>
    </row>
    <row r="239" spans="1:8" ht="36" customHeight="1" x14ac:dyDescent="0.2">
      <c r="A239" s="143" t="s">
        <v>436</v>
      </c>
      <c r="B239" s="143" t="s">
        <v>605</v>
      </c>
      <c r="C239" s="144" t="s">
        <v>606</v>
      </c>
      <c r="D239" s="143" t="s">
        <v>24</v>
      </c>
      <c r="E239" s="145">
        <v>1</v>
      </c>
      <c r="F239" s="146">
        <v>39.130000000000003</v>
      </c>
      <c r="G239" s="146">
        <v>39.130000000000003</v>
      </c>
    </row>
    <row r="240" spans="1:8" ht="24" customHeight="1" x14ac:dyDescent="0.2">
      <c r="A240" s="143" t="s">
        <v>436</v>
      </c>
      <c r="B240" s="143" t="s">
        <v>89</v>
      </c>
      <c r="C240" s="144" t="s">
        <v>90</v>
      </c>
      <c r="D240" s="143" t="s">
        <v>24</v>
      </c>
      <c r="E240" s="145">
        <v>1</v>
      </c>
      <c r="F240" s="146">
        <v>9.65</v>
      </c>
      <c r="G240" s="146">
        <v>9.65</v>
      </c>
    </row>
    <row r="241" spans="1:8" ht="24" customHeight="1" x14ac:dyDescent="0.2">
      <c r="A241" s="143" t="s">
        <v>436</v>
      </c>
      <c r="B241" s="143" t="s">
        <v>607</v>
      </c>
      <c r="C241" s="144" t="s">
        <v>608</v>
      </c>
      <c r="D241" s="143" t="s">
        <v>24</v>
      </c>
      <c r="E241" s="145">
        <v>1</v>
      </c>
      <c r="F241" s="146">
        <v>132.34</v>
      </c>
      <c r="G241" s="146">
        <v>132.34</v>
      </c>
    </row>
    <row r="242" spans="1:8" ht="13.5" thickBot="1" x14ac:dyDescent="0.25">
      <c r="A242" s="139"/>
      <c r="B242" s="139"/>
      <c r="C242" s="140"/>
      <c r="D242" s="139"/>
      <c r="E242" s="141"/>
      <c r="F242" s="142"/>
      <c r="G242" s="142"/>
    </row>
    <row r="243" spans="1:8" ht="0.95" customHeight="1" thickTop="1" x14ac:dyDescent="0.2">
      <c r="A243" s="155"/>
      <c r="B243" s="155"/>
      <c r="C243" s="156"/>
      <c r="D243" s="155"/>
      <c r="E243" s="155"/>
      <c r="F243" s="157"/>
      <c r="G243" s="157"/>
    </row>
    <row r="244" spans="1:8" ht="18" customHeight="1" x14ac:dyDescent="0.2">
      <c r="A244" s="176" t="s">
        <v>85</v>
      </c>
      <c r="B244" s="176" t="s">
        <v>0</v>
      </c>
      <c r="C244" s="177" t="s">
        <v>1</v>
      </c>
      <c r="D244" s="176" t="s">
        <v>2</v>
      </c>
      <c r="E244" s="176" t="s">
        <v>3</v>
      </c>
      <c r="F244" s="178" t="s">
        <v>4</v>
      </c>
      <c r="G244" s="178" t="s">
        <v>5</v>
      </c>
    </row>
    <row r="245" spans="1:8" s="180" customFormat="1" ht="45" customHeight="1" x14ac:dyDescent="0.2">
      <c r="A245" s="127" t="s">
        <v>434</v>
      </c>
      <c r="B245" s="127" t="s">
        <v>86</v>
      </c>
      <c r="C245" s="128" t="s">
        <v>87</v>
      </c>
      <c r="D245" s="127" t="s">
        <v>24</v>
      </c>
      <c r="E245" s="129"/>
      <c r="F245" s="130"/>
      <c r="G245" s="130">
        <v>140.01</v>
      </c>
      <c r="H245" s="179"/>
    </row>
    <row r="246" spans="1:8" ht="36" customHeight="1" x14ac:dyDescent="0.2">
      <c r="A246" s="143" t="s">
        <v>436</v>
      </c>
      <c r="B246" s="143" t="s">
        <v>609</v>
      </c>
      <c r="C246" s="144" t="s">
        <v>610</v>
      </c>
      <c r="D246" s="143" t="s">
        <v>24</v>
      </c>
      <c r="E246" s="145">
        <v>1</v>
      </c>
      <c r="F246" s="146">
        <v>20.13</v>
      </c>
      <c r="G246" s="146">
        <v>20.13</v>
      </c>
    </row>
    <row r="247" spans="1:8" ht="24" customHeight="1" x14ac:dyDescent="0.2">
      <c r="A247" s="143" t="s">
        <v>436</v>
      </c>
      <c r="B247" s="143" t="s">
        <v>89</v>
      </c>
      <c r="C247" s="144" t="s">
        <v>90</v>
      </c>
      <c r="D247" s="143" t="s">
        <v>24</v>
      </c>
      <c r="E247" s="145">
        <v>1</v>
      </c>
      <c r="F247" s="146">
        <v>9.65</v>
      </c>
      <c r="G247" s="146">
        <v>9.65</v>
      </c>
    </row>
    <row r="248" spans="1:8" ht="36" customHeight="1" x14ac:dyDescent="0.2">
      <c r="A248" s="143" t="s">
        <v>436</v>
      </c>
      <c r="B248" s="143" t="s">
        <v>611</v>
      </c>
      <c r="C248" s="144" t="s">
        <v>612</v>
      </c>
      <c r="D248" s="143" t="s">
        <v>24</v>
      </c>
      <c r="E248" s="145">
        <v>1</v>
      </c>
      <c r="F248" s="146">
        <v>110.42</v>
      </c>
      <c r="G248" s="146">
        <v>110.42</v>
      </c>
    </row>
    <row r="249" spans="1:8" ht="13.5" thickBot="1" x14ac:dyDescent="0.25">
      <c r="A249" s="139"/>
      <c r="B249" s="139"/>
      <c r="C249" s="140"/>
      <c r="D249" s="139"/>
      <c r="E249" s="141"/>
      <c r="F249" s="142"/>
      <c r="G249" s="142"/>
    </row>
    <row r="250" spans="1:8" ht="0.95" customHeight="1" thickTop="1" x14ac:dyDescent="0.2">
      <c r="A250" s="155"/>
      <c r="B250" s="155"/>
      <c r="C250" s="156"/>
      <c r="D250" s="155"/>
      <c r="E250" s="155"/>
      <c r="F250" s="157"/>
      <c r="G250" s="157"/>
    </row>
    <row r="251" spans="1:8" ht="18" customHeight="1" x14ac:dyDescent="0.2">
      <c r="A251" s="176" t="s">
        <v>88</v>
      </c>
      <c r="B251" s="176" t="s">
        <v>0</v>
      </c>
      <c r="C251" s="177" t="s">
        <v>1</v>
      </c>
      <c r="D251" s="176" t="s">
        <v>2</v>
      </c>
      <c r="E251" s="176" t="s">
        <v>3</v>
      </c>
      <c r="F251" s="178" t="s">
        <v>4</v>
      </c>
      <c r="G251" s="178" t="s">
        <v>5</v>
      </c>
    </row>
    <row r="252" spans="1:8" s="180" customFormat="1" ht="24" customHeight="1" x14ac:dyDescent="0.2">
      <c r="A252" s="127" t="s">
        <v>434</v>
      </c>
      <c r="B252" s="127" t="s">
        <v>89</v>
      </c>
      <c r="C252" s="128" t="s">
        <v>90</v>
      </c>
      <c r="D252" s="127" t="s">
        <v>24</v>
      </c>
      <c r="E252" s="129"/>
      <c r="F252" s="130"/>
      <c r="G252" s="130">
        <v>9.7899999999999991</v>
      </c>
      <c r="H252" s="179"/>
    </row>
    <row r="253" spans="1:8" ht="24" customHeight="1" x14ac:dyDescent="0.2">
      <c r="A253" s="143" t="s">
        <v>436</v>
      </c>
      <c r="B253" s="143" t="s">
        <v>613</v>
      </c>
      <c r="C253" s="144" t="s">
        <v>614</v>
      </c>
      <c r="D253" s="143" t="s">
        <v>11</v>
      </c>
      <c r="E253" s="145">
        <v>0.08</v>
      </c>
      <c r="F253" s="146">
        <v>18.329999999999998</v>
      </c>
      <c r="G253" s="146">
        <v>1.46</v>
      </c>
    </row>
    <row r="254" spans="1:8" ht="24" customHeight="1" x14ac:dyDescent="0.2">
      <c r="A254" s="143" t="s">
        <v>436</v>
      </c>
      <c r="B254" s="143" t="s">
        <v>471</v>
      </c>
      <c r="C254" s="144" t="s">
        <v>472</v>
      </c>
      <c r="D254" s="143" t="s">
        <v>11</v>
      </c>
      <c r="E254" s="145">
        <v>0.03</v>
      </c>
      <c r="F254" s="146">
        <v>13.26</v>
      </c>
      <c r="G254" s="146">
        <v>0.39</v>
      </c>
    </row>
    <row r="255" spans="1:8" ht="24" customHeight="1" x14ac:dyDescent="0.2">
      <c r="A255" s="147" t="s">
        <v>435</v>
      </c>
      <c r="B255" s="147" t="s">
        <v>615</v>
      </c>
      <c r="C255" s="148" t="s">
        <v>616</v>
      </c>
      <c r="D255" s="147" t="s">
        <v>24</v>
      </c>
      <c r="E255" s="149">
        <v>0.05</v>
      </c>
      <c r="F255" s="150">
        <v>3.08</v>
      </c>
      <c r="G255" s="150">
        <v>0.15</v>
      </c>
    </row>
    <row r="256" spans="1:8" ht="24" customHeight="1" x14ac:dyDescent="0.2">
      <c r="A256" s="147" t="s">
        <v>435</v>
      </c>
      <c r="B256" s="147" t="s">
        <v>617</v>
      </c>
      <c r="C256" s="148" t="s">
        <v>618</v>
      </c>
      <c r="D256" s="147" t="s">
        <v>24</v>
      </c>
      <c r="E256" s="149">
        <v>1</v>
      </c>
      <c r="F256" s="150">
        <v>7.65</v>
      </c>
      <c r="G256" s="150">
        <v>7.65</v>
      </c>
    </row>
    <row r="257" spans="1:8" ht="13.5" thickBot="1" x14ac:dyDescent="0.25">
      <c r="A257" s="139"/>
      <c r="B257" s="139"/>
      <c r="C257" s="140"/>
      <c r="D257" s="139"/>
      <c r="E257" s="141"/>
      <c r="F257" s="142"/>
      <c r="G257" s="142"/>
    </row>
    <row r="258" spans="1:8" ht="0.95" customHeight="1" thickTop="1" x14ac:dyDescent="0.2">
      <c r="A258" s="155"/>
      <c r="B258" s="155"/>
      <c r="C258" s="156"/>
      <c r="D258" s="155"/>
      <c r="E258" s="155"/>
      <c r="F258" s="157"/>
      <c r="G258" s="157"/>
    </row>
    <row r="259" spans="1:8" ht="18" customHeight="1" x14ac:dyDescent="0.2">
      <c r="A259" s="176" t="s">
        <v>91</v>
      </c>
      <c r="B259" s="176" t="s">
        <v>0</v>
      </c>
      <c r="C259" s="177" t="s">
        <v>1</v>
      </c>
      <c r="D259" s="176" t="s">
        <v>2</v>
      </c>
      <c r="E259" s="176" t="s">
        <v>3</v>
      </c>
      <c r="F259" s="178" t="s">
        <v>4</v>
      </c>
      <c r="G259" s="178" t="s">
        <v>5</v>
      </c>
    </row>
    <row r="260" spans="1:8" s="180" customFormat="1" ht="24" customHeight="1" x14ac:dyDescent="0.2">
      <c r="A260" s="127" t="s">
        <v>434</v>
      </c>
      <c r="B260" s="127" t="s">
        <v>92</v>
      </c>
      <c r="C260" s="128" t="s">
        <v>93</v>
      </c>
      <c r="D260" s="127" t="s">
        <v>24</v>
      </c>
      <c r="E260" s="129"/>
      <c r="F260" s="130"/>
      <c r="G260" s="130">
        <v>6.98</v>
      </c>
      <c r="H260" s="179"/>
    </row>
    <row r="261" spans="1:8" ht="24" customHeight="1" x14ac:dyDescent="0.2">
      <c r="A261" s="143" t="s">
        <v>436</v>
      </c>
      <c r="B261" s="143" t="s">
        <v>613</v>
      </c>
      <c r="C261" s="144" t="s">
        <v>614</v>
      </c>
      <c r="D261" s="143" t="s">
        <v>11</v>
      </c>
      <c r="E261" s="145">
        <v>0.15</v>
      </c>
      <c r="F261" s="146">
        <v>18.329999999999998</v>
      </c>
      <c r="G261" s="146">
        <v>2.74</v>
      </c>
    </row>
    <row r="262" spans="1:8" ht="24" customHeight="1" x14ac:dyDescent="0.2">
      <c r="A262" s="143" t="s">
        <v>436</v>
      </c>
      <c r="B262" s="143" t="s">
        <v>471</v>
      </c>
      <c r="C262" s="144" t="s">
        <v>472</v>
      </c>
      <c r="D262" s="143" t="s">
        <v>11</v>
      </c>
      <c r="E262" s="145">
        <v>0.05</v>
      </c>
      <c r="F262" s="146">
        <v>13.26</v>
      </c>
      <c r="G262" s="146">
        <v>0.66</v>
      </c>
    </row>
    <row r="263" spans="1:8" ht="24" customHeight="1" x14ac:dyDescent="0.2">
      <c r="A263" s="147" t="s">
        <v>435</v>
      </c>
      <c r="B263" s="147" t="s">
        <v>619</v>
      </c>
      <c r="C263" s="148" t="s">
        <v>620</v>
      </c>
      <c r="D263" s="147" t="s">
        <v>24</v>
      </c>
      <c r="E263" s="149">
        <v>1</v>
      </c>
      <c r="F263" s="150">
        <v>3.45</v>
      </c>
      <c r="G263" s="150">
        <v>3.45</v>
      </c>
    </row>
    <row r="264" spans="1:8" ht="24" customHeight="1" x14ac:dyDescent="0.2">
      <c r="A264" s="147" t="s">
        <v>435</v>
      </c>
      <c r="B264" s="147" t="s">
        <v>615</v>
      </c>
      <c r="C264" s="148" t="s">
        <v>616</v>
      </c>
      <c r="D264" s="147" t="s">
        <v>24</v>
      </c>
      <c r="E264" s="149">
        <v>1.7500000000000002E-2</v>
      </c>
      <c r="F264" s="150">
        <v>3.08</v>
      </c>
      <c r="G264" s="150">
        <v>0.05</v>
      </c>
    </row>
    <row r="265" spans="1:8" ht="13.5" thickBot="1" x14ac:dyDescent="0.25">
      <c r="A265" s="139"/>
      <c r="B265" s="139"/>
      <c r="C265" s="140"/>
      <c r="D265" s="139"/>
      <c r="E265" s="141"/>
      <c r="F265" s="142"/>
      <c r="G265" s="142"/>
    </row>
    <row r="266" spans="1:8" ht="0.95" customHeight="1" thickTop="1" x14ac:dyDescent="0.2">
      <c r="A266" s="155"/>
      <c r="B266" s="155"/>
      <c r="C266" s="156"/>
      <c r="D266" s="155"/>
      <c r="E266" s="155"/>
      <c r="F266" s="157"/>
      <c r="G266" s="157"/>
    </row>
    <row r="267" spans="1:8" ht="18" customHeight="1" x14ac:dyDescent="0.2">
      <c r="A267" s="176" t="s">
        <v>94</v>
      </c>
      <c r="B267" s="176" t="s">
        <v>0</v>
      </c>
      <c r="C267" s="177" t="s">
        <v>1</v>
      </c>
      <c r="D267" s="176" t="s">
        <v>2</v>
      </c>
      <c r="E267" s="176" t="s">
        <v>3</v>
      </c>
      <c r="F267" s="178" t="s">
        <v>4</v>
      </c>
      <c r="G267" s="178" t="s">
        <v>5</v>
      </c>
    </row>
    <row r="268" spans="1:8" s="180" customFormat="1" ht="36" customHeight="1" x14ac:dyDescent="0.2">
      <c r="A268" s="127" t="s">
        <v>434</v>
      </c>
      <c r="B268" s="127" t="s">
        <v>95</v>
      </c>
      <c r="C268" s="128" t="s">
        <v>96</v>
      </c>
      <c r="D268" s="127" t="s">
        <v>24</v>
      </c>
      <c r="E268" s="129"/>
      <c r="F268" s="130"/>
      <c r="G268" s="130">
        <v>72.95</v>
      </c>
      <c r="H268" s="179"/>
    </row>
    <row r="269" spans="1:8" ht="24" customHeight="1" x14ac:dyDescent="0.2">
      <c r="A269" s="143" t="s">
        <v>436</v>
      </c>
      <c r="B269" s="143" t="s">
        <v>613</v>
      </c>
      <c r="C269" s="144" t="s">
        <v>614</v>
      </c>
      <c r="D269" s="143" t="s">
        <v>11</v>
      </c>
      <c r="E269" s="145">
        <v>0.17</v>
      </c>
      <c r="F269" s="146">
        <v>18.329999999999998</v>
      </c>
      <c r="G269" s="146">
        <v>3.11</v>
      </c>
    </row>
    <row r="270" spans="1:8" ht="24" customHeight="1" x14ac:dyDescent="0.2">
      <c r="A270" s="143" t="s">
        <v>436</v>
      </c>
      <c r="B270" s="143" t="s">
        <v>471</v>
      </c>
      <c r="C270" s="144" t="s">
        <v>472</v>
      </c>
      <c r="D270" s="143" t="s">
        <v>11</v>
      </c>
      <c r="E270" s="145">
        <v>0.05</v>
      </c>
      <c r="F270" s="146">
        <v>13.26</v>
      </c>
      <c r="G270" s="146">
        <v>0.66</v>
      </c>
    </row>
    <row r="271" spans="1:8" ht="24" customHeight="1" x14ac:dyDescent="0.2">
      <c r="A271" s="147" t="s">
        <v>435</v>
      </c>
      <c r="B271" s="147" t="s">
        <v>615</v>
      </c>
      <c r="C271" s="148" t="s">
        <v>616</v>
      </c>
      <c r="D271" s="147" t="s">
        <v>24</v>
      </c>
      <c r="E271" s="149">
        <v>3.04E-2</v>
      </c>
      <c r="F271" s="150">
        <v>3.08</v>
      </c>
      <c r="G271" s="150">
        <v>0.09</v>
      </c>
    </row>
    <row r="272" spans="1:8" ht="24" customHeight="1" x14ac:dyDescent="0.2">
      <c r="A272" s="147" t="s">
        <v>435</v>
      </c>
      <c r="B272" s="147" t="s">
        <v>621</v>
      </c>
      <c r="C272" s="148" t="s">
        <v>622</v>
      </c>
      <c r="D272" s="147" t="s">
        <v>24</v>
      </c>
      <c r="E272" s="149">
        <v>1</v>
      </c>
      <c r="F272" s="150">
        <v>69.2</v>
      </c>
      <c r="G272" s="150">
        <v>69.2</v>
      </c>
    </row>
    <row r="273" spans="1:8" ht="13.5" thickBot="1" x14ac:dyDescent="0.25">
      <c r="A273" s="139"/>
      <c r="B273" s="139"/>
      <c r="C273" s="140"/>
      <c r="D273" s="139"/>
      <c r="E273" s="141"/>
      <c r="F273" s="142"/>
      <c r="G273" s="142"/>
    </row>
    <row r="274" spans="1:8" ht="0.95" customHeight="1" thickTop="1" x14ac:dyDescent="0.2">
      <c r="A274" s="155"/>
      <c r="B274" s="155"/>
      <c r="C274" s="156"/>
      <c r="D274" s="155"/>
      <c r="E274" s="155"/>
      <c r="F274" s="157"/>
      <c r="G274" s="157"/>
    </row>
    <row r="275" spans="1:8" ht="18" customHeight="1" x14ac:dyDescent="0.2">
      <c r="A275" s="176" t="s">
        <v>97</v>
      </c>
      <c r="B275" s="176" t="s">
        <v>0</v>
      </c>
      <c r="C275" s="177" t="s">
        <v>1</v>
      </c>
      <c r="D275" s="176" t="s">
        <v>2</v>
      </c>
      <c r="E275" s="176" t="s">
        <v>3</v>
      </c>
      <c r="F275" s="178" t="s">
        <v>4</v>
      </c>
      <c r="G275" s="178" t="s">
        <v>5</v>
      </c>
    </row>
    <row r="276" spans="1:8" s="180" customFormat="1" ht="36" customHeight="1" x14ac:dyDescent="0.2">
      <c r="A276" s="127" t="s">
        <v>434</v>
      </c>
      <c r="B276" s="127" t="s">
        <v>98</v>
      </c>
      <c r="C276" s="128" t="s">
        <v>99</v>
      </c>
      <c r="D276" s="127" t="s">
        <v>24</v>
      </c>
      <c r="E276" s="129"/>
      <c r="F276" s="130"/>
      <c r="G276" s="130">
        <v>38.200000000000003</v>
      </c>
      <c r="H276" s="179"/>
    </row>
    <row r="277" spans="1:8" ht="24" customHeight="1" x14ac:dyDescent="0.2">
      <c r="A277" s="143" t="s">
        <v>436</v>
      </c>
      <c r="B277" s="143" t="s">
        <v>613</v>
      </c>
      <c r="C277" s="144" t="s">
        <v>614</v>
      </c>
      <c r="D277" s="143" t="s">
        <v>11</v>
      </c>
      <c r="E277" s="145">
        <v>0.1</v>
      </c>
      <c r="F277" s="146">
        <v>18.329999999999998</v>
      </c>
      <c r="G277" s="146">
        <v>1.83</v>
      </c>
    </row>
    <row r="278" spans="1:8" ht="24" customHeight="1" x14ac:dyDescent="0.2">
      <c r="A278" s="143" t="s">
        <v>436</v>
      </c>
      <c r="B278" s="143" t="s">
        <v>471</v>
      </c>
      <c r="C278" s="144" t="s">
        <v>472</v>
      </c>
      <c r="D278" s="143" t="s">
        <v>11</v>
      </c>
      <c r="E278" s="145">
        <v>0.03</v>
      </c>
      <c r="F278" s="146">
        <v>13.26</v>
      </c>
      <c r="G278" s="146">
        <v>0.39</v>
      </c>
    </row>
    <row r="279" spans="1:8" ht="24" customHeight="1" x14ac:dyDescent="0.2">
      <c r="A279" s="147" t="s">
        <v>435</v>
      </c>
      <c r="B279" s="147" t="s">
        <v>615</v>
      </c>
      <c r="C279" s="148" t="s">
        <v>616</v>
      </c>
      <c r="D279" s="147" t="s">
        <v>24</v>
      </c>
      <c r="E279" s="149">
        <v>3.04E-2</v>
      </c>
      <c r="F279" s="150">
        <v>3.08</v>
      </c>
      <c r="G279" s="150">
        <v>0.09</v>
      </c>
    </row>
    <row r="280" spans="1:8" ht="24" customHeight="1" x14ac:dyDescent="0.2">
      <c r="A280" s="147" t="s">
        <v>435</v>
      </c>
      <c r="B280" s="147" t="s">
        <v>623</v>
      </c>
      <c r="C280" s="148" t="s">
        <v>624</v>
      </c>
      <c r="D280" s="147" t="s">
        <v>24</v>
      </c>
      <c r="E280" s="149">
        <v>1</v>
      </c>
      <c r="F280" s="150">
        <v>35.950000000000003</v>
      </c>
      <c r="G280" s="150">
        <v>35.950000000000003</v>
      </c>
    </row>
    <row r="281" spans="1:8" ht="13.5" thickBot="1" x14ac:dyDescent="0.25">
      <c r="A281" s="139"/>
      <c r="B281" s="139"/>
      <c r="C281" s="140"/>
      <c r="D281" s="139"/>
      <c r="E281" s="141"/>
      <c r="F281" s="142"/>
      <c r="G281" s="142"/>
    </row>
    <row r="282" spans="1:8" ht="0.95" customHeight="1" thickTop="1" x14ac:dyDescent="0.2">
      <c r="A282" s="155"/>
      <c r="B282" s="155"/>
      <c r="C282" s="156"/>
      <c r="D282" s="155"/>
      <c r="E282" s="155"/>
      <c r="F282" s="157"/>
      <c r="G282" s="157"/>
    </row>
    <row r="283" spans="1:8" ht="18" customHeight="1" x14ac:dyDescent="0.2">
      <c r="A283" s="176" t="s">
        <v>100</v>
      </c>
      <c r="B283" s="176" t="s">
        <v>0</v>
      </c>
      <c r="C283" s="177" t="s">
        <v>1</v>
      </c>
      <c r="D283" s="176" t="s">
        <v>2</v>
      </c>
      <c r="E283" s="176" t="s">
        <v>3</v>
      </c>
      <c r="F283" s="178" t="s">
        <v>4</v>
      </c>
      <c r="G283" s="178" t="s">
        <v>5</v>
      </c>
    </row>
    <row r="284" spans="1:8" s="180" customFormat="1" ht="48" customHeight="1" x14ac:dyDescent="0.2">
      <c r="A284" s="127" t="s">
        <v>434</v>
      </c>
      <c r="B284" s="127" t="s">
        <v>101</v>
      </c>
      <c r="C284" s="128" t="s">
        <v>102</v>
      </c>
      <c r="D284" s="127" t="s">
        <v>24</v>
      </c>
      <c r="E284" s="129"/>
      <c r="F284" s="130"/>
      <c r="G284" s="130">
        <v>376.57</v>
      </c>
      <c r="H284" s="179"/>
    </row>
    <row r="285" spans="1:8" ht="24" customHeight="1" x14ac:dyDescent="0.2">
      <c r="A285" s="143" t="s">
        <v>436</v>
      </c>
      <c r="B285" s="143" t="s">
        <v>625</v>
      </c>
      <c r="C285" s="144" t="s">
        <v>626</v>
      </c>
      <c r="D285" s="143" t="s">
        <v>24</v>
      </c>
      <c r="E285" s="145">
        <v>1</v>
      </c>
      <c r="F285" s="146">
        <v>9.59</v>
      </c>
      <c r="G285" s="146">
        <v>9.59</v>
      </c>
    </row>
    <row r="286" spans="1:8" ht="24" customHeight="1" x14ac:dyDescent="0.2">
      <c r="A286" s="143" t="s">
        <v>436</v>
      </c>
      <c r="B286" s="143" t="s">
        <v>627</v>
      </c>
      <c r="C286" s="144" t="s">
        <v>628</v>
      </c>
      <c r="D286" s="143" t="s">
        <v>24</v>
      </c>
      <c r="E286" s="145">
        <v>1</v>
      </c>
      <c r="F286" s="146">
        <v>361.37</v>
      </c>
      <c r="G286" s="146">
        <v>361.37</v>
      </c>
    </row>
    <row r="287" spans="1:8" ht="13.5" thickBot="1" x14ac:dyDescent="0.25">
      <c r="A287" s="139"/>
      <c r="B287" s="139"/>
      <c r="C287" s="140"/>
      <c r="D287" s="139"/>
      <c r="E287" s="141"/>
      <c r="F287" s="142"/>
      <c r="G287" s="142"/>
    </row>
    <row r="288" spans="1:8" ht="0.95" customHeight="1" thickTop="1" x14ac:dyDescent="0.2">
      <c r="A288" s="155"/>
      <c r="B288" s="155"/>
      <c r="C288" s="156"/>
      <c r="D288" s="155"/>
      <c r="E288" s="155"/>
      <c r="F288" s="157"/>
      <c r="G288" s="157"/>
    </row>
    <row r="289" spans="1:8" ht="18" customHeight="1" x14ac:dyDescent="0.2">
      <c r="A289" s="176" t="s">
        <v>103</v>
      </c>
      <c r="B289" s="176" t="s">
        <v>0</v>
      </c>
      <c r="C289" s="177" t="s">
        <v>1</v>
      </c>
      <c r="D289" s="176" t="s">
        <v>2</v>
      </c>
      <c r="E289" s="176" t="s">
        <v>3</v>
      </c>
      <c r="F289" s="178" t="s">
        <v>4</v>
      </c>
      <c r="G289" s="178" t="s">
        <v>5</v>
      </c>
    </row>
    <row r="290" spans="1:8" s="180" customFormat="1" ht="36" customHeight="1" x14ac:dyDescent="0.2">
      <c r="A290" s="127" t="s">
        <v>434</v>
      </c>
      <c r="B290" s="127" t="s">
        <v>104</v>
      </c>
      <c r="C290" s="128" t="s">
        <v>105</v>
      </c>
      <c r="D290" s="127" t="s">
        <v>24</v>
      </c>
      <c r="E290" s="129"/>
      <c r="F290" s="130"/>
      <c r="G290" s="130">
        <v>44.66</v>
      </c>
      <c r="H290" s="179"/>
    </row>
    <row r="291" spans="1:8" ht="24" customHeight="1" x14ac:dyDescent="0.2">
      <c r="A291" s="143" t="s">
        <v>436</v>
      </c>
      <c r="B291" s="143" t="s">
        <v>629</v>
      </c>
      <c r="C291" s="144" t="s">
        <v>630</v>
      </c>
      <c r="D291" s="143" t="s">
        <v>24</v>
      </c>
      <c r="E291" s="145">
        <v>2</v>
      </c>
      <c r="F291" s="146">
        <v>3.28</v>
      </c>
      <c r="G291" s="146">
        <v>6.56</v>
      </c>
    </row>
    <row r="292" spans="1:8" ht="24" customHeight="1" x14ac:dyDescent="0.2">
      <c r="A292" s="147" t="s">
        <v>435</v>
      </c>
      <c r="B292" s="147">
        <v>11758</v>
      </c>
      <c r="C292" s="148" t="s">
        <v>631</v>
      </c>
      <c r="D292" s="147" t="s">
        <v>24</v>
      </c>
      <c r="E292" s="149">
        <v>1</v>
      </c>
      <c r="F292" s="150">
        <v>38.1</v>
      </c>
      <c r="G292" s="150">
        <v>38.1</v>
      </c>
    </row>
    <row r="293" spans="1:8" ht="13.5" thickBot="1" x14ac:dyDescent="0.25">
      <c r="A293" s="139"/>
      <c r="B293" s="139"/>
      <c r="C293" s="140"/>
      <c r="D293" s="139"/>
      <c r="E293" s="141"/>
      <c r="F293" s="142"/>
      <c r="G293" s="142"/>
    </row>
    <row r="294" spans="1:8" ht="0.95" customHeight="1" thickTop="1" x14ac:dyDescent="0.2">
      <c r="A294" s="155"/>
      <c r="B294" s="155"/>
      <c r="C294" s="156"/>
      <c r="D294" s="155"/>
      <c r="E294" s="155"/>
      <c r="F294" s="157"/>
      <c r="G294" s="157"/>
    </row>
    <row r="295" spans="1:8" ht="18" customHeight="1" x14ac:dyDescent="0.2">
      <c r="A295" s="176" t="s">
        <v>106</v>
      </c>
      <c r="B295" s="176" t="s">
        <v>0</v>
      </c>
      <c r="C295" s="177" t="s">
        <v>1</v>
      </c>
      <c r="D295" s="176" t="s">
        <v>2</v>
      </c>
      <c r="E295" s="176" t="s">
        <v>3</v>
      </c>
      <c r="F295" s="178" t="s">
        <v>4</v>
      </c>
      <c r="G295" s="178" t="s">
        <v>5</v>
      </c>
    </row>
    <row r="296" spans="1:8" s="180" customFormat="1" ht="24" customHeight="1" x14ac:dyDescent="0.2">
      <c r="A296" s="127" t="s">
        <v>434</v>
      </c>
      <c r="B296" s="127" t="s">
        <v>107</v>
      </c>
      <c r="C296" s="128" t="s">
        <v>108</v>
      </c>
      <c r="D296" s="127" t="s">
        <v>24</v>
      </c>
      <c r="E296" s="129"/>
      <c r="F296" s="130"/>
      <c r="G296" s="130">
        <v>35.380000000000003</v>
      </c>
      <c r="H296" s="179"/>
    </row>
    <row r="297" spans="1:8" ht="24" customHeight="1" x14ac:dyDescent="0.2">
      <c r="A297" s="143" t="s">
        <v>436</v>
      </c>
      <c r="B297" s="143" t="s">
        <v>554</v>
      </c>
      <c r="C297" s="144" t="s">
        <v>555</v>
      </c>
      <c r="D297" s="143" t="s">
        <v>11</v>
      </c>
      <c r="E297" s="145">
        <v>1</v>
      </c>
      <c r="F297" s="146">
        <v>17.79</v>
      </c>
      <c r="G297" s="146">
        <f>F297*E297</f>
        <v>17.79</v>
      </c>
    </row>
    <row r="298" spans="1:8" ht="24" customHeight="1" x14ac:dyDescent="0.2">
      <c r="A298" s="147" t="s">
        <v>435</v>
      </c>
      <c r="B298" s="147" t="s">
        <v>632</v>
      </c>
      <c r="C298" s="148" t="s">
        <v>108</v>
      </c>
      <c r="D298" s="147" t="s">
        <v>24</v>
      </c>
      <c r="E298" s="149">
        <v>1</v>
      </c>
      <c r="F298" s="150">
        <v>17.59</v>
      </c>
      <c r="G298" s="158">
        <f>F298*E298</f>
        <v>17.59</v>
      </c>
    </row>
    <row r="299" spans="1:8" ht="13.5" thickBot="1" x14ac:dyDescent="0.25">
      <c r="A299" s="139"/>
      <c r="B299" s="139"/>
      <c r="C299" s="140"/>
      <c r="D299" s="139"/>
      <c r="E299" s="141"/>
      <c r="F299" s="142"/>
      <c r="G299" s="142"/>
    </row>
    <row r="300" spans="1:8" ht="0.95" customHeight="1" thickTop="1" x14ac:dyDescent="0.2">
      <c r="A300" s="155"/>
      <c r="B300" s="155"/>
      <c r="C300" s="156"/>
      <c r="D300" s="155"/>
      <c r="E300" s="155"/>
      <c r="F300" s="157"/>
      <c r="G300" s="157"/>
    </row>
    <row r="301" spans="1:8" ht="18" customHeight="1" x14ac:dyDescent="0.2">
      <c r="A301" s="176" t="s">
        <v>109</v>
      </c>
      <c r="B301" s="176" t="s">
        <v>0</v>
      </c>
      <c r="C301" s="177" t="s">
        <v>1</v>
      </c>
      <c r="D301" s="176" t="s">
        <v>2</v>
      </c>
      <c r="E301" s="176" t="s">
        <v>3</v>
      </c>
      <c r="F301" s="178" t="s">
        <v>4</v>
      </c>
      <c r="G301" s="178" t="s">
        <v>5</v>
      </c>
    </row>
    <row r="302" spans="1:8" s="180" customFormat="1" ht="24" customHeight="1" x14ac:dyDescent="0.2">
      <c r="A302" s="127" t="s">
        <v>434</v>
      </c>
      <c r="B302" s="127" t="s">
        <v>110</v>
      </c>
      <c r="C302" s="128" t="s">
        <v>111</v>
      </c>
      <c r="D302" s="127" t="s">
        <v>24</v>
      </c>
      <c r="E302" s="129"/>
      <c r="F302" s="130"/>
      <c r="G302" s="130">
        <v>35.380000000000003</v>
      </c>
      <c r="H302" s="179"/>
    </row>
    <row r="303" spans="1:8" ht="24" customHeight="1" x14ac:dyDescent="0.2">
      <c r="A303" s="143" t="s">
        <v>436</v>
      </c>
      <c r="B303" s="143" t="s">
        <v>554</v>
      </c>
      <c r="C303" s="144" t="s">
        <v>555</v>
      </c>
      <c r="D303" s="143" t="s">
        <v>11</v>
      </c>
      <c r="E303" s="145">
        <v>1</v>
      </c>
      <c r="F303" s="146">
        <v>17.79</v>
      </c>
      <c r="G303" s="146">
        <f>F303*E303</f>
        <v>17.79</v>
      </c>
    </row>
    <row r="304" spans="1:8" ht="24" customHeight="1" x14ac:dyDescent="0.2">
      <c r="A304" s="147" t="s">
        <v>435</v>
      </c>
      <c r="B304" s="147" t="s">
        <v>633</v>
      </c>
      <c r="C304" s="148" t="s">
        <v>111</v>
      </c>
      <c r="D304" s="147" t="s">
        <v>24</v>
      </c>
      <c r="E304" s="149">
        <v>1</v>
      </c>
      <c r="F304" s="150">
        <v>17.59</v>
      </c>
      <c r="G304" s="150">
        <v>17.59</v>
      </c>
    </row>
    <row r="305" spans="1:8" ht="13.5" thickBot="1" x14ac:dyDescent="0.25">
      <c r="A305" s="139"/>
      <c r="B305" s="139"/>
      <c r="C305" s="140"/>
      <c r="D305" s="139"/>
      <c r="E305" s="141"/>
      <c r="F305" s="142"/>
      <c r="G305" s="142"/>
    </row>
    <row r="306" spans="1:8" ht="0.95" customHeight="1" thickTop="1" x14ac:dyDescent="0.2">
      <c r="A306" s="155"/>
      <c r="B306" s="155"/>
      <c r="C306" s="156"/>
      <c r="D306" s="155"/>
      <c r="E306" s="155"/>
      <c r="F306" s="157"/>
      <c r="G306" s="157"/>
    </row>
    <row r="307" spans="1:8" ht="18" customHeight="1" x14ac:dyDescent="0.2">
      <c r="A307" s="176" t="s">
        <v>112</v>
      </c>
      <c r="B307" s="176" t="s">
        <v>0</v>
      </c>
      <c r="C307" s="177" t="s">
        <v>1</v>
      </c>
      <c r="D307" s="176" t="s">
        <v>2</v>
      </c>
      <c r="E307" s="176" t="s">
        <v>3</v>
      </c>
      <c r="F307" s="178" t="s">
        <v>4</v>
      </c>
      <c r="G307" s="178" t="s">
        <v>5</v>
      </c>
    </row>
    <row r="308" spans="1:8" s="180" customFormat="1" ht="24" customHeight="1" x14ac:dyDescent="0.2">
      <c r="A308" s="127" t="s">
        <v>434</v>
      </c>
      <c r="B308" s="127" t="s">
        <v>113</v>
      </c>
      <c r="C308" s="128" t="s">
        <v>114</v>
      </c>
      <c r="D308" s="127" t="s">
        <v>24</v>
      </c>
      <c r="E308" s="129"/>
      <c r="F308" s="130"/>
      <c r="G308" s="130">
        <v>138.77000000000001</v>
      </c>
      <c r="H308" s="179"/>
    </row>
    <row r="309" spans="1:8" ht="24" customHeight="1" x14ac:dyDescent="0.2">
      <c r="A309" s="143" t="s">
        <v>436</v>
      </c>
      <c r="B309" s="143" t="s">
        <v>634</v>
      </c>
      <c r="C309" s="144" t="s">
        <v>635</v>
      </c>
      <c r="D309" s="143" t="s">
        <v>11</v>
      </c>
      <c r="E309" s="145">
        <v>0.4</v>
      </c>
      <c r="F309" s="146">
        <v>13.64</v>
      </c>
      <c r="G309" s="146">
        <f>F309*E309</f>
        <v>5.4560000000000004</v>
      </c>
    </row>
    <row r="310" spans="1:8" ht="24" customHeight="1" x14ac:dyDescent="0.2">
      <c r="A310" s="143" t="s">
        <v>436</v>
      </c>
      <c r="B310" s="143" t="s">
        <v>636</v>
      </c>
      <c r="C310" s="144" t="s">
        <v>637</v>
      </c>
      <c r="D310" s="143" t="s">
        <v>11</v>
      </c>
      <c r="E310" s="145">
        <v>0.4</v>
      </c>
      <c r="F310" s="146">
        <v>17.760000000000002</v>
      </c>
      <c r="G310" s="146">
        <f t="shared" ref="G310:G312" si="8">F310*E310</f>
        <v>7.104000000000001</v>
      </c>
    </row>
    <row r="311" spans="1:8" ht="24" customHeight="1" x14ac:dyDescent="0.2">
      <c r="A311" s="147" t="s">
        <v>435</v>
      </c>
      <c r="B311" s="147" t="s">
        <v>638</v>
      </c>
      <c r="C311" s="148" t="s">
        <v>639</v>
      </c>
      <c r="D311" s="147" t="s">
        <v>28</v>
      </c>
      <c r="E311" s="149">
        <v>0.5</v>
      </c>
      <c r="F311" s="150">
        <v>0.19</v>
      </c>
      <c r="G311" s="158">
        <f t="shared" si="8"/>
        <v>9.5000000000000001E-2</v>
      </c>
    </row>
    <row r="312" spans="1:8" ht="24" customHeight="1" x14ac:dyDescent="0.2">
      <c r="A312" s="147" t="s">
        <v>435</v>
      </c>
      <c r="B312" s="147" t="s">
        <v>640</v>
      </c>
      <c r="C312" s="148" t="s">
        <v>114</v>
      </c>
      <c r="D312" s="147" t="s">
        <v>24</v>
      </c>
      <c r="E312" s="149">
        <v>1</v>
      </c>
      <c r="F312" s="150">
        <v>126.13</v>
      </c>
      <c r="G312" s="158">
        <f t="shared" si="8"/>
        <v>126.13</v>
      </c>
    </row>
    <row r="313" spans="1:8" ht="13.5" thickBot="1" x14ac:dyDescent="0.25">
      <c r="A313" s="139"/>
      <c r="B313" s="139"/>
      <c r="C313" s="140"/>
      <c r="D313" s="139"/>
      <c r="E313" s="141"/>
      <c r="F313" s="142"/>
      <c r="G313" s="142"/>
    </row>
    <row r="314" spans="1:8" ht="0.95" customHeight="1" thickTop="1" x14ac:dyDescent="0.2">
      <c r="A314" s="155"/>
      <c r="B314" s="155"/>
      <c r="C314" s="156"/>
      <c r="D314" s="155"/>
      <c r="E314" s="155"/>
      <c r="F314" s="157"/>
      <c r="G314" s="157"/>
    </row>
    <row r="315" spans="1:8" ht="18" customHeight="1" x14ac:dyDescent="0.2">
      <c r="A315" s="176" t="s">
        <v>115</v>
      </c>
      <c r="B315" s="176" t="s">
        <v>0</v>
      </c>
      <c r="C315" s="177" t="s">
        <v>1</v>
      </c>
      <c r="D315" s="176" t="s">
        <v>2</v>
      </c>
      <c r="E315" s="176" t="s">
        <v>3</v>
      </c>
      <c r="F315" s="178" t="s">
        <v>4</v>
      </c>
      <c r="G315" s="178" t="s">
        <v>5</v>
      </c>
    </row>
    <row r="316" spans="1:8" s="180" customFormat="1" ht="24" customHeight="1" x14ac:dyDescent="0.2">
      <c r="A316" s="127" t="s">
        <v>434</v>
      </c>
      <c r="B316" s="127" t="s">
        <v>116</v>
      </c>
      <c r="C316" s="128" t="s">
        <v>117</v>
      </c>
      <c r="D316" s="127" t="s">
        <v>24</v>
      </c>
      <c r="E316" s="129"/>
      <c r="F316" s="130"/>
      <c r="G316" s="130">
        <v>19.21</v>
      </c>
      <c r="H316" s="179"/>
    </row>
    <row r="317" spans="1:8" ht="24" customHeight="1" x14ac:dyDescent="0.2">
      <c r="A317" s="143" t="s">
        <v>436</v>
      </c>
      <c r="B317" s="143" t="s">
        <v>641</v>
      </c>
      <c r="C317" s="144" t="s">
        <v>642</v>
      </c>
      <c r="D317" s="143" t="s">
        <v>11</v>
      </c>
      <c r="E317" s="145">
        <v>0.13469999999999999</v>
      </c>
      <c r="F317" s="146">
        <v>14.03</v>
      </c>
      <c r="G317" s="146">
        <v>1.88</v>
      </c>
    </row>
    <row r="318" spans="1:8" ht="24" customHeight="1" x14ac:dyDescent="0.2">
      <c r="A318" s="143" t="s">
        <v>436</v>
      </c>
      <c r="B318" s="143" t="s">
        <v>613</v>
      </c>
      <c r="C318" s="144" t="s">
        <v>614</v>
      </c>
      <c r="D318" s="143" t="s">
        <v>11</v>
      </c>
      <c r="E318" s="145">
        <v>0.13469999999999999</v>
      </c>
      <c r="F318" s="146">
        <v>18.329999999999998</v>
      </c>
      <c r="G318" s="146">
        <v>2.46</v>
      </c>
    </row>
    <row r="319" spans="1:8" ht="24" customHeight="1" x14ac:dyDescent="0.2">
      <c r="A319" s="147" t="s">
        <v>435</v>
      </c>
      <c r="B319" s="147" t="s">
        <v>643</v>
      </c>
      <c r="C319" s="148" t="s">
        <v>644</v>
      </c>
      <c r="D319" s="147" t="s">
        <v>24</v>
      </c>
      <c r="E319" s="149">
        <v>4.7000000000000002E-3</v>
      </c>
      <c r="F319" s="150">
        <v>11.36</v>
      </c>
      <c r="G319" s="150">
        <v>0.05</v>
      </c>
    </row>
    <row r="320" spans="1:8" ht="36" customHeight="1" x14ac:dyDescent="0.2">
      <c r="A320" s="147" t="s">
        <v>435</v>
      </c>
      <c r="B320" s="147" t="s">
        <v>645</v>
      </c>
      <c r="C320" s="148" t="s">
        <v>646</v>
      </c>
      <c r="D320" s="147" t="s">
        <v>24</v>
      </c>
      <c r="E320" s="149">
        <v>1</v>
      </c>
      <c r="F320" s="150">
        <v>11.8</v>
      </c>
      <c r="G320" s="150">
        <v>11.8</v>
      </c>
    </row>
    <row r="321" spans="1:8" ht="13.5" thickBot="1" x14ac:dyDescent="0.25">
      <c r="A321" s="139"/>
      <c r="B321" s="139"/>
      <c r="C321" s="140"/>
      <c r="D321" s="139"/>
      <c r="E321" s="141"/>
      <c r="F321" s="142"/>
      <c r="G321" s="142"/>
    </row>
    <row r="322" spans="1:8" ht="0.95" customHeight="1" thickTop="1" x14ac:dyDescent="0.2">
      <c r="A322" s="155"/>
      <c r="B322" s="155"/>
      <c r="C322" s="156"/>
      <c r="D322" s="155"/>
      <c r="E322" s="155"/>
      <c r="F322" s="157"/>
      <c r="G322" s="157"/>
    </row>
    <row r="323" spans="1:8" ht="15" customHeight="1" x14ac:dyDescent="0.2">
      <c r="A323" s="176" t="s">
        <v>832</v>
      </c>
      <c r="B323" s="176" t="s">
        <v>0</v>
      </c>
      <c r="C323" s="177" t="s">
        <v>1</v>
      </c>
      <c r="D323" s="176" t="s">
        <v>2</v>
      </c>
      <c r="E323" s="176" t="s">
        <v>3</v>
      </c>
      <c r="F323" s="178" t="s">
        <v>4</v>
      </c>
      <c r="G323" s="178" t="s">
        <v>5</v>
      </c>
    </row>
    <row r="324" spans="1:8" s="180" customFormat="1" ht="24" customHeight="1" x14ac:dyDescent="0.2">
      <c r="A324" s="127" t="s">
        <v>434</v>
      </c>
      <c r="B324" s="127" t="s">
        <v>349</v>
      </c>
      <c r="C324" s="128" t="s">
        <v>350</v>
      </c>
      <c r="D324" s="127" t="s">
        <v>269</v>
      </c>
      <c r="E324" s="129"/>
      <c r="F324" s="130"/>
      <c r="G324" s="130">
        <v>16.760000000000002</v>
      </c>
      <c r="H324" s="182"/>
    </row>
    <row r="325" spans="1:8" ht="24" customHeight="1" x14ac:dyDescent="0.2">
      <c r="A325" s="132" t="s">
        <v>436</v>
      </c>
      <c r="B325" s="133" t="s">
        <v>916</v>
      </c>
      <c r="C325" s="134" t="s">
        <v>472</v>
      </c>
      <c r="D325" s="133" t="s">
        <v>11</v>
      </c>
      <c r="E325" s="136">
        <v>1</v>
      </c>
      <c r="F325" s="137">
        <v>16.376000000000001</v>
      </c>
      <c r="G325" s="137">
        <v>16.760000000000002</v>
      </c>
      <c r="H325" s="181"/>
    </row>
    <row r="326" spans="1:8" x14ac:dyDescent="0.2">
      <c r="A326" s="139"/>
      <c r="B326" s="139"/>
      <c r="C326" s="140"/>
      <c r="D326" s="139"/>
      <c r="E326" s="141"/>
      <c r="F326" s="142"/>
      <c r="G326" s="142"/>
    </row>
    <row r="327" spans="1:8" ht="18" customHeight="1" x14ac:dyDescent="0.2">
      <c r="A327" s="176" t="s">
        <v>118</v>
      </c>
      <c r="B327" s="176" t="s">
        <v>0</v>
      </c>
      <c r="C327" s="177" t="s">
        <v>1</v>
      </c>
      <c r="D327" s="176" t="s">
        <v>2</v>
      </c>
      <c r="E327" s="176" t="s">
        <v>3</v>
      </c>
      <c r="F327" s="178" t="s">
        <v>4</v>
      </c>
      <c r="G327" s="178" t="s">
        <v>5</v>
      </c>
    </row>
    <row r="328" spans="1:8" s="180" customFormat="1" ht="24" customHeight="1" x14ac:dyDescent="0.2">
      <c r="A328" s="127" t="s">
        <v>434</v>
      </c>
      <c r="B328" s="127" t="s">
        <v>119</v>
      </c>
      <c r="C328" s="128" t="s">
        <v>120</v>
      </c>
      <c r="D328" s="127" t="s">
        <v>20</v>
      </c>
      <c r="E328" s="129"/>
      <c r="F328" s="130"/>
      <c r="G328" s="130">
        <v>7.72</v>
      </c>
      <c r="H328" s="179"/>
    </row>
    <row r="329" spans="1:8" ht="24" customHeight="1" x14ac:dyDescent="0.2">
      <c r="A329" s="143" t="s">
        <v>436</v>
      </c>
      <c r="B329" s="143" t="s">
        <v>471</v>
      </c>
      <c r="C329" s="144" t="s">
        <v>472</v>
      </c>
      <c r="D329" s="143" t="s">
        <v>11</v>
      </c>
      <c r="E329" s="145">
        <v>0.15640000000000001</v>
      </c>
      <c r="F329" s="146">
        <v>13.26</v>
      </c>
      <c r="G329" s="146">
        <v>2.0699999999999998</v>
      </c>
    </row>
    <row r="330" spans="1:8" ht="24" customHeight="1" x14ac:dyDescent="0.2">
      <c r="A330" s="143" t="s">
        <v>436</v>
      </c>
      <c r="B330" s="143" t="s">
        <v>647</v>
      </c>
      <c r="C330" s="144" t="s">
        <v>648</v>
      </c>
      <c r="D330" s="143" t="s">
        <v>11</v>
      </c>
      <c r="E330" s="145">
        <v>3.9100000000000003E-2</v>
      </c>
      <c r="F330" s="146">
        <v>17.7</v>
      </c>
      <c r="G330" s="146">
        <v>0.69</v>
      </c>
    </row>
    <row r="331" spans="1:8" ht="24" customHeight="1" x14ac:dyDescent="0.2">
      <c r="A331" s="147" t="s">
        <v>435</v>
      </c>
      <c r="B331" s="147" t="s">
        <v>649</v>
      </c>
      <c r="C331" s="148" t="s">
        <v>650</v>
      </c>
      <c r="D331" s="147" t="s">
        <v>20</v>
      </c>
      <c r="E331" s="149">
        <v>1</v>
      </c>
      <c r="F331" s="150">
        <v>4.96</v>
      </c>
      <c r="G331" s="150">
        <v>4.96</v>
      </c>
    </row>
    <row r="332" spans="1:8" ht="13.5" thickBot="1" x14ac:dyDescent="0.25">
      <c r="A332" s="139"/>
      <c r="B332" s="139"/>
      <c r="C332" s="140"/>
      <c r="D332" s="139"/>
      <c r="E332" s="141"/>
      <c r="F332" s="142"/>
      <c r="G332" s="142"/>
    </row>
    <row r="333" spans="1:8" ht="0.95" customHeight="1" thickTop="1" x14ac:dyDescent="0.2">
      <c r="A333" s="155"/>
      <c r="B333" s="155"/>
      <c r="C333" s="156"/>
      <c r="D333" s="155"/>
      <c r="E333" s="155"/>
      <c r="F333" s="157"/>
      <c r="G333" s="157"/>
    </row>
    <row r="334" spans="1:8" ht="18" customHeight="1" x14ac:dyDescent="0.2">
      <c r="A334" s="176" t="s">
        <v>121</v>
      </c>
      <c r="B334" s="176" t="s">
        <v>0</v>
      </c>
      <c r="C334" s="177" t="s">
        <v>1</v>
      </c>
      <c r="D334" s="176" t="s">
        <v>2</v>
      </c>
      <c r="E334" s="176" t="s">
        <v>3</v>
      </c>
      <c r="F334" s="178" t="s">
        <v>4</v>
      </c>
      <c r="G334" s="178" t="s">
        <v>5</v>
      </c>
    </row>
    <row r="335" spans="1:8" s="180" customFormat="1" ht="36" customHeight="1" x14ac:dyDescent="0.2">
      <c r="A335" s="127" t="s">
        <v>434</v>
      </c>
      <c r="B335" s="127" t="s">
        <v>124</v>
      </c>
      <c r="C335" s="128" t="s">
        <v>125</v>
      </c>
      <c r="D335" s="127" t="s">
        <v>20</v>
      </c>
      <c r="E335" s="129"/>
      <c r="F335" s="130"/>
      <c r="G335" s="130">
        <v>39.729999999999997</v>
      </c>
      <c r="H335" s="179"/>
    </row>
    <row r="336" spans="1:8" ht="24" customHeight="1" x14ac:dyDescent="0.2">
      <c r="A336" s="143" t="s">
        <v>436</v>
      </c>
      <c r="B336" s="143" t="s">
        <v>656</v>
      </c>
      <c r="C336" s="144" t="s">
        <v>657</v>
      </c>
      <c r="D336" s="143" t="s">
        <v>11</v>
      </c>
      <c r="E336" s="145">
        <v>0.56720000000000004</v>
      </c>
      <c r="F336" s="146">
        <v>18.07</v>
      </c>
      <c r="G336" s="146">
        <v>10.24</v>
      </c>
    </row>
    <row r="337" spans="1:8" ht="24" customHeight="1" x14ac:dyDescent="0.2">
      <c r="A337" s="147" t="s">
        <v>435</v>
      </c>
      <c r="B337" s="147" t="s">
        <v>658</v>
      </c>
      <c r="C337" s="148" t="s">
        <v>659</v>
      </c>
      <c r="D337" s="147" t="s">
        <v>477</v>
      </c>
      <c r="E337" s="149">
        <v>7.1099999999999997E-2</v>
      </c>
      <c r="F337" s="150">
        <v>9.3800000000000008</v>
      </c>
      <c r="G337" s="150">
        <v>0.66</v>
      </c>
    </row>
    <row r="338" spans="1:8" ht="36" customHeight="1" x14ac:dyDescent="0.2">
      <c r="A338" s="147" t="s">
        <v>435</v>
      </c>
      <c r="B338" s="147">
        <v>36225</v>
      </c>
      <c r="C338" s="148" t="s">
        <v>660</v>
      </c>
      <c r="D338" s="147" t="s">
        <v>20</v>
      </c>
      <c r="E338" s="149">
        <v>1.0326</v>
      </c>
      <c r="F338" s="150">
        <v>17.690000000000001</v>
      </c>
      <c r="G338" s="150">
        <v>18.260000000000002</v>
      </c>
    </row>
    <row r="339" spans="1:8" ht="24" customHeight="1" x14ac:dyDescent="0.2">
      <c r="A339" s="147" t="s">
        <v>435</v>
      </c>
      <c r="B339" s="147" t="s">
        <v>661</v>
      </c>
      <c r="C339" s="148" t="s">
        <v>662</v>
      </c>
      <c r="D339" s="147" t="s">
        <v>654</v>
      </c>
      <c r="E339" s="149">
        <v>2.2100000000000002E-2</v>
      </c>
      <c r="F339" s="150">
        <v>16.91</v>
      </c>
      <c r="G339" s="150">
        <v>0.37</v>
      </c>
    </row>
    <row r="340" spans="1:8" ht="24" customHeight="1" x14ac:dyDescent="0.2">
      <c r="A340" s="147" t="s">
        <v>435</v>
      </c>
      <c r="B340" s="147">
        <v>40552</v>
      </c>
      <c r="C340" s="148" t="s">
        <v>663</v>
      </c>
      <c r="D340" s="147" t="s">
        <v>654</v>
      </c>
      <c r="E340" s="149">
        <v>3.3300000000000003E-2</v>
      </c>
      <c r="F340" s="150">
        <v>29</v>
      </c>
      <c r="G340" s="150">
        <v>0.96</v>
      </c>
    </row>
    <row r="341" spans="1:8" ht="36" customHeight="1" x14ac:dyDescent="0.2">
      <c r="A341" s="147" t="s">
        <v>435</v>
      </c>
      <c r="B341" s="147" t="s">
        <v>664</v>
      </c>
      <c r="C341" s="148" t="s">
        <v>665</v>
      </c>
      <c r="D341" s="147" t="s">
        <v>24</v>
      </c>
      <c r="E341" s="149">
        <v>2.2126999999999999</v>
      </c>
      <c r="F341" s="150">
        <v>0.97</v>
      </c>
      <c r="G341" s="150">
        <v>2.14</v>
      </c>
    </row>
    <row r="342" spans="1:8" ht="36" customHeight="1" x14ac:dyDescent="0.2">
      <c r="A342" s="147" t="s">
        <v>435</v>
      </c>
      <c r="B342" s="147">
        <v>39427</v>
      </c>
      <c r="C342" s="148" t="s">
        <v>666</v>
      </c>
      <c r="D342" s="147" t="s">
        <v>28</v>
      </c>
      <c r="E342" s="149">
        <v>2.4018000000000002</v>
      </c>
      <c r="F342" s="150">
        <v>2.74</v>
      </c>
      <c r="G342" s="150">
        <f>F342*E342</f>
        <v>6.5809320000000007</v>
      </c>
    </row>
    <row r="343" spans="1:8" ht="13.5" thickBot="1" x14ac:dyDescent="0.25">
      <c r="A343" s="139"/>
      <c r="B343" s="139"/>
      <c r="C343" s="140"/>
      <c r="D343" s="139"/>
      <c r="E343" s="141"/>
      <c r="F343" s="142"/>
      <c r="G343" s="142"/>
    </row>
    <row r="344" spans="1:8" ht="0.95" customHeight="1" thickTop="1" x14ac:dyDescent="0.2">
      <c r="A344" s="155"/>
      <c r="B344" s="155"/>
      <c r="C344" s="156"/>
      <c r="D344" s="155"/>
      <c r="E344" s="155"/>
      <c r="F344" s="157"/>
      <c r="G344" s="157"/>
    </row>
    <row r="345" spans="1:8" ht="18" customHeight="1" x14ac:dyDescent="0.2">
      <c r="A345" s="176" t="s">
        <v>833</v>
      </c>
      <c r="B345" s="176" t="s">
        <v>0</v>
      </c>
      <c r="C345" s="177" t="s">
        <v>1</v>
      </c>
      <c r="D345" s="176" t="s">
        <v>2</v>
      </c>
      <c r="E345" s="176" t="s">
        <v>3</v>
      </c>
      <c r="F345" s="178" t="s">
        <v>4</v>
      </c>
      <c r="G345" s="178" t="s">
        <v>5</v>
      </c>
    </row>
    <row r="346" spans="1:8" s="180" customFormat="1" ht="60" customHeight="1" x14ac:dyDescent="0.2">
      <c r="A346" s="127" t="s">
        <v>434</v>
      </c>
      <c r="B346" s="127" t="s">
        <v>122</v>
      </c>
      <c r="C346" s="128" t="s">
        <v>123</v>
      </c>
      <c r="D346" s="127" t="s">
        <v>20</v>
      </c>
      <c r="E346" s="129"/>
      <c r="F346" s="130"/>
      <c r="G346" s="130">
        <f>SUM(G347:G352)</f>
        <v>47.932175000000008</v>
      </c>
      <c r="H346" s="179"/>
    </row>
    <row r="347" spans="1:8" ht="48" customHeight="1" x14ac:dyDescent="0.2">
      <c r="A347" s="143" t="s">
        <v>436</v>
      </c>
      <c r="B347" s="143">
        <v>87292</v>
      </c>
      <c r="C347" s="144" t="s">
        <v>651</v>
      </c>
      <c r="D347" s="143" t="s">
        <v>133</v>
      </c>
      <c r="E347" s="145">
        <v>1.2500000000000001E-2</v>
      </c>
      <c r="F347" s="146">
        <v>359.35</v>
      </c>
      <c r="G347" s="146">
        <f>F347*E347</f>
        <v>4.4918750000000003</v>
      </c>
    </row>
    <row r="348" spans="1:8" ht="24" customHeight="1" x14ac:dyDescent="0.2">
      <c r="A348" s="143" t="s">
        <v>436</v>
      </c>
      <c r="B348" s="143" t="s">
        <v>562</v>
      </c>
      <c r="C348" s="144" t="s">
        <v>555</v>
      </c>
      <c r="D348" s="143" t="s">
        <v>11</v>
      </c>
      <c r="E348" s="145">
        <v>1.1100000000000001</v>
      </c>
      <c r="F348" s="146">
        <v>18.36</v>
      </c>
      <c r="G348" s="146">
        <f t="shared" ref="G348:G349" si="9">F348*E348</f>
        <v>20.3796</v>
      </c>
    </row>
    <row r="349" spans="1:8" ht="24" customHeight="1" x14ac:dyDescent="0.2">
      <c r="A349" s="143" t="s">
        <v>436</v>
      </c>
      <c r="B349" s="143" t="s">
        <v>471</v>
      </c>
      <c r="C349" s="144" t="s">
        <v>472</v>
      </c>
      <c r="D349" s="143" t="s">
        <v>11</v>
      </c>
      <c r="E349" s="145">
        <v>0.55500000000000005</v>
      </c>
      <c r="F349" s="146">
        <v>13.26</v>
      </c>
      <c r="G349" s="146">
        <f t="shared" si="9"/>
        <v>7.3593000000000002</v>
      </c>
    </row>
    <row r="350" spans="1:8" ht="24" customHeight="1" x14ac:dyDescent="0.2">
      <c r="A350" s="147" t="s">
        <v>435</v>
      </c>
      <c r="B350" s="147">
        <v>38783</v>
      </c>
      <c r="C350" s="148" t="s">
        <v>652</v>
      </c>
      <c r="D350" s="147" t="s">
        <v>24</v>
      </c>
      <c r="E350" s="149">
        <v>27.93</v>
      </c>
      <c r="F350" s="150">
        <v>0.52</v>
      </c>
      <c r="G350" s="150">
        <f>F350*E350</f>
        <v>14.5236</v>
      </c>
    </row>
    <row r="351" spans="1:8" ht="24" customHeight="1" x14ac:dyDescent="0.2">
      <c r="A351" s="147" t="s">
        <v>435</v>
      </c>
      <c r="B351" s="147">
        <v>37395</v>
      </c>
      <c r="C351" s="148" t="s">
        <v>653</v>
      </c>
      <c r="D351" s="147" t="s">
        <v>654</v>
      </c>
      <c r="E351" s="149">
        <v>0.01</v>
      </c>
      <c r="F351" s="150">
        <v>41.34</v>
      </c>
      <c r="G351" s="150">
        <f t="shared" ref="G351:G352" si="10">F351*E351</f>
        <v>0.41340000000000005</v>
      </c>
    </row>
    <row r="352" spans="1:8" ht="36" customHeight="1" x14ac:dyDescent="0.2">
      <c r="A352" s="147" t="s">
        <v>435</v>
      </c>
      <c r="B352" s="147">
        <v>34558</v>
      </c>
      <c r="C352" s="148" t="s">
        <v>655</v>
      </c>
      <c r="D352" s="147" t="s">
        <v>28</v>
      </c>
      <c r="E352" s="149">
        <v>0.42</v>
      </c>
      <c r="F352" s="150">
        <v>1.82</v>
      </c>
      <c r="G352" s="150">
        <f t="shared" si="10"/>
        <v>0.76439999999999997</v>
      </c>
    </row>
    <row r="353" spans="1:8" x14ac:dyDescent="0.2">
      <c r="A353" s="139"/>
      <c r="B353" s="139"/>
      <c r="C353" s="140"/>
      <c r="D353" s="139"/>
      <c r="E353" s="141"/>
      <c r="F353" s="142"/>
      <c r="G353" s="142"/>
    </row>
    <row r="354" spans="1:8" ht="18" customHeight="1" x14ac:dyDescent="0.2">
      <c r="A354" s="176" t="s">
        <v>834</v>
      </c>
      <c r="B354" s="176" t="s">
        <v>0</v>
      </c>
      <c r="C354" s="177" t="s">
        <v>1</v>
      </c>
      <c r="D354" s="176" t="s">
        <v>2</v>
      </c>
      <c r="E354" s="176" t="s">
        <v>3</v>
      </c>
      <c r="F354" s="178" t="s">
        <v>4</v>
      </c>
      <c r="G354" s="178" t="s">
        <v>5</v>
      </c>
    </row>
    <row r="355" spans="1:8" s="180" customFormat="1" ht="48" customHeight="1" x14ac:dyDescent="0.2">
      <c r="A355" s="127" t="s">
        <v>434</v>
      </c>
      <c r="B355" s="127" t="s">
        <v>126</v>
      </c>
      <c r="C355" s="128" t="s">
        <v>127</v>
      </c>
      <c r="D355" s="127" t="s">
        <v>20</v>
      </c>
      <c r="E355" s="129"/>
      <c r="F355" s="130"/>
      <c r="G355" s="130">
        <v>4.62</v>
      </c>
      <c r="H355" s="179"/>
    </row>
    <row r="356" spans="1:8" ht="24" customHeight="1" x14ac:dyDescent="0.2">
      <c r="A356" s="143" t="s">
        <v>436</v>
      </c>
      <c r="B356" s="143" t="s">
        <v>667</v>
      </c>
      <c r="C356" s="144" t="s">
        <v>668</v>
      </c>
      <c r="D356" s="143" t="s">
        <v>133</v>
      </c>
      <c r="E356" s="145">
        <v>4.1999999999999997E-3</v>
      </c>
      <c r="F356" s="146">
        <v>365.58</v>
      </c>
      <c r="G356" s="146">
        <v>1.53</v>
      </c>
    </row>
    <row r="357" spans="1:8" ht="24" customHeight="1" x14ac:dyDescent="0.2">
      <c r="A357" s="143" t="s">
        <v>436</v>
      </c>
      <c r="B357" s="143" t="s">
        <v>562</v>
      </c>
      <c r="C357" s="144" t="s">
        <v>555</v>
      </c>
      <c r="D357" s="143" t="s">
        <v>11</v>
      </c>
      <c r="E357" s="145">
        <v>0.124</v>
      </c>
      <c r="F357" s="146">
        <v>18.36</v>
      </c>
      <c r="G357" s="146">
        <v>2.27</v>
      </c>
    </row>
    <row r="358" spans="1:8" ht="24" customHeight="1" x14ac:dyDescent="0.2">
      <c r="A358" s="143" t="s">
        <v>436</v>
      </c>
      <c r="B358" s="143" t="s">
        <v>471</v>
      </c>
      <c r="C358" s="144" t="s">
        <v>472</v>
      </c>
      <c r="D358" s="143" t="s">
        <v>11</v>
      </c>
      <c r="E358" s="145">
        <v>6.2E-2</v>
      </c>
      <c r="F358" s="146">
        <v>13.26</v>
      </c>
      <c r="G358" s="146">
        <v>0.82</v>
      </c>
    </row>
    <row r="359" spans="1:8" x14ac:dyDescent="0.2">
      <c r="A359" s="139"/>
      <c r="B359" s="139"/>
      <c r="C359" s="140"/>
      <c r="D359" s="139"/>
      <c r="E359" s="141"/>
      <c r="F359" s="142"/>
      <c r="G359" s="142"/>
    </row>
    <row r="360" spans="1:8" ht="18" customHeight="1" x14ac:dyDescent="0.2">
      <c r="A360" s="176" t="s">
        <v>835</v>
      </c>
      <c r="B360" s="176" t="s">
        <v>0</v>
      </c>
      <c r="C360" s="177" t="s">
        <v>1</v>
      </c>
      <c r="D360" s="176" t="s">
        <v>2</v>
      </c>
      <c r="E360" s="176" t="s">
        <v>3</v>
      </c>
      <c r="F360" s="178" t="s">
        <v>4</v>
      </c>
      <c r="G360" s="178" t="s">
        <v>5</v>
      </c>
    </row>
    <row r="361" spans="1:8" s="180" customFormat="1" ht="48" customHeight="1" x14ac:dyDescent="0.2">
      <c r="A361" s="127" t="s">
        <v>434</v>
      </c>
      <c r="B361" s="127" t="s">
        <v>128</v>
      </c>
      <c r="C361" s="128" t="s">
        <v>129</v>
      </c>
      <c r="D361" s="127" t="s">
        <v>20</v>
      </c>
      <c r="E361" s="129"/>
      <c r="F361" s="130"/>
      <c r="G361" s="130">
        <v>27.18</v>
      </c>
      <c r="H361" s="179"/>
    </row>
    <row r="362" spans="1:8" ht="36" customHeight="1" x14ac:dyDescent="0.2">
      <c r="A362" s="143" t="s">
        <v>436</v>
      </c>
      <c r="B362" s="143" t="s">
        <v>669</v>
      </c>
      <c r="C362" s="144" t="s">
        <v>670</v>
      </c>
      <c r="D362" s="143" t="s">
        <v>133</v>
      </c>
      <c r="E362" s="145">
        <v>2.93E-2</v>
      </c>
      <c r="F362" s="146">
        <v>424.48</v>
      </c>
      <c r="G362" s="146">
        <v>12.43</v>
      </c>
    </row>
    <row r="363" spans="1:8" ht="24" customHeight="1" x14ac:dyDescent="0.2">
      <c r="A363" s="143" t="s">
        <v>436</v>
      </c>
      <c r="B363" s="143" t="s">
        <v>562</v>
      </c>
      <c r="C363" s="144" t="s">
        <v>555</v>
      </c>
      <c r="D363" s="143" t="s">
        <v>11</v>
      </c>
      <c r="E363" s="145">
        <v>0.4</v>
      </c>
      <c r="F363" s="146">
        <v>18.36</v>
      </c>
      <c r="G363" s="146">
        <v>7.34</v>
      </c>
    </row>
    <row r="364" spans="1:8" ht="24" customHeight="1" x14ac:dyDescent="0.2">
      <c r="A364" s="143" t="s">
        <v>436</v>
      </c>
      <c r="B364" s="143" t="s">
        <v>471</v>
      </c>
      <c r="C364" s="144" t="s">
        <v>472</v>
      </c>
      <c r="D364" s="143" t="s">
        <v>11</v>
      </c>
      <c r="E364" s="145">
        <v>0.4</v>
      </c>
      <c r="F364" s="146">
        <v>13.26</v>
      </c>
      <c r="G364" s="146">
        <v>5.3</v>
      </c>
    </row>
    <row r="365" spans="1:8" ht="24" customHeight="1" x14ac:dyDescent="0.2">
      <c r="A365" s="147" t="s">
        <v>435</v>
      </c>
      <c r="B365" s="147" t="s">
        <v>671</v>
      </c>
      <c r="C365" s="148" t="s">
        <v>672</v>
      </c>
      <c r="D365" s="147" t="s">
        <v>20</v>
      </c>
      <c r="E365" s="149">
        <v>0.15809999999999999</v>
      </c>
      <c r="F365" s="150">
        <v>13.85</v>
      </c>
      <c r="G365" s="150">
        <v>2.1800000000000002</v>
      </c>
    </row>
    <row r="366" spans="1:8" ht="13.5" thickBot="1" x14ac:dyDescent="0.25">
      <c r="A366" s="139"/>
      <c r="B366" s="139"/>
      <c r="C366" s="140"/>
      <c r="D366" s="139"/>
      <c r="E366" s="141"/>
      <c r="F366" s="142"/>
      <c r="G366" s="142"/>
    </row>
    <row r="367" spans="1:8" ht="0.95" customHeight="1" thickTop="1" x14ac:dyDescent="0.2">
      <c r="A367" s="155"/>
      <c r="B367" s="155"/>
      <c r="C367" s="156"/>
      <c r="D367" s="155"/>
      <c r="E367" s="155"/>
      <c r="F367" s="157"/>
      <c r="G367" s="157"/>
    </row>
    <row r="368" spans="1:8" ht="18" customHeight="1" x14ac:dyDescent="0.2">
      <c r="A368" s="176" t="s">
        <v>836</v>
      </c>
      <c r="B368" s="176" t="s">
        <v>0</v>
      </c>
      <c r="C368" s="177" t="s">
        <v>1</v>
      </c>
      <c r="D368" s="176" t="s">
        <v>2</v>
      </c>
      <c r="E368" s="176" t="s">
        <v>3</v>
      </c>
      <c r="F368" s="178" t="s">
        <v>4</v>
      </c>
      <c r="G368" s="178" t="s">
        <v>5</v>
      </c>
    </row>
    <row r="369" spans="1:8" s="180" customFormat="1" ht="24" customHeight="1" x14ac:dyDescent="0.2">
      <c r="A369" s="127" t="s">
        <v>434</v>
      </c>
      <c r="B369" s="127" t="s">
        <v>33</v>
      </c>
      <c r="C369" s="128" t="s">
        <v>34</v>
      </c>
      <c r="D369" s="127" t="s">
        <v>20</v>
      </c>
      <c r="E369" s="129"/>
      <c r="F369" s="130"/>
      <c r="G369" s="130">
        <v>2.0099999999999998</v>
      </c>
      <c r="H369" s="179"/>
    </row>
    <row r="370" spans="1:8" ht="24" customHeight="1" x14ac:dyDescent="0.2">
      <c r="A370" s="143" t="s">
        <v>436</v>
      </c>
      <c r="B370" s="143" t="s">
        <v>529</v>
      </c>
      <c r="C370" s="144" t="s">
        <v>530</v>
      </c>
      <c r="D370" s="143" t="s">
        <v>11</v>
      </c>
      <c r="E370" s="145">
        <v>3.9E-2</v>
      </c>
      <c r="F370" s="146">
        <v>18.29</v>
      </c>
      <c r="G370" s="146">
        <v>0.7</v>
      </c>
    </row>
    <row r="371" spans="1:8" ht="24" customHeight="1" x14ac:dyDescent="0.2">
      <c r="A371" s="143" t="s">
        <v>436</v>
      </c>
      <c r="B371" s="143" t="s">
        <v>471</v>
      </c>
      <c r="C371" s="144" t="s">
        <v>472</v>
      </c>
      <c r="D371" s="143" t="s">
        <v>11</v>
      </c>
      <c r="E371" s="145">
        <v>1.4E-2</v>
      </c>
      <c r="F371" s="146">
        <v>13.26</v>
      </c>
      <c r="G371" s="146">
        <v>0.17</v>
      </c>
    </row>
    <row r="372" spans="1:8" ht="24" customHeight="1" x14ac:dyDescent="0.2">
      <c r="A372" s="147" t="s">
        <v>435</v>
      </c>
      <c r="B372" s="147" t="s">
        <v>531</v>
      </c>
      <c r="C372" s="148" t="s">
        <v>532</v>
      </c>
      <c r="D372" s="147" t="s">
        <v>533</v>
      </c>
      <c r="E372" s="149">
        <v>0.16</v>
      </c>
      <c r="F372" s="150">
        <v>7.17</v>
      </c>
      <c r="G372" s="150">
        <v>1.1399999999999999</v>
      </c>
    </row>
    <row r="373" spans="1:8" ht="13.5" thickBot="1" x14ac:dyDescent="0.25">
      <c r="A373" s="139"/>
      <c r="B373" s="139"/>
      <c r="C373" s="140"/>
      <c r="D373" s="139"/>
      <c r="E373" s="141"/>
      <c r="F373" s="142"/>
      <c r="G373" s="142"/>
    </row>
    <row r="374" spans="1:8" ht="0.95" customHeight="1" thickTop="1" x14ac:dyDescent="0.2">
      <c r="A374" s="155"/>
      <c r="B374" s="155"/>
      <c r="C374" s="156"/>
      <c r="D374" s="155"/>
      <c r="E374" s="155"/>
      <c r="F374" s="157"/>
      <c r="G374" s="157"/>
    </row>
    <row r="375" spans="1:8" ht="18" customHeight="1" x14ac:dyDescent="0.2">
      <c r="A375" s="176" t="s">
        <v>837</v>
      </c>
      <c r="B375" s="176" t="s">
        <v>0</v>
      </c>
      <c r="C375" s="177" t="s">
        <v>1</v>
      </c>
      <c r="D375" s="176" t="s">
        <v>2</v>
      </c>
      <c r="E375" s="176" t="s">
        <v>3</v>
      </c>
      <c r="F375" s="178" t="s">
        <v>4</v>
      </c>
      <c r="G375" s="178" t="s">
        <v>5</v>
      </c>
    </row>
    <row r="376" spans="1:8" s="180" customFormat="1" ht="24" customHeight="1" x14ac:dyDescent="0.2">
      <c r="A376" s="127" t="s">
        <v>434</v>
      </c>
      <c r="B376" s="127" t="s">
        <v>39</v>
      </c>
      <c r="C376" s="128" t="s">
        <v>40</v>
      </c>
      <c r="D376" s="127" t="s">
        <v>20</v>
      </c>
      <c r="E376" s="129"/>
      <c r="F376" s="130"/>
      <c r="G376" s="130">
        <v>9.4600000000000009</v>
      </c>
      <c r="H376" s="179"/>
    </row>
    <row r="377" spans="1:8" ht="24" customHeight="1" x14ac:dyDescent="0.2">
      <c r="A377" s="143" t="s">
        <v>436</v>
      </c>
      <c r="B377" s="143" t="s">
        <v>529</v>
      </c>
      <c r="C377" s="144" t="s">
        <v>530</v>
      </c>
      <c r="D377" s="143" t="s">
        <v>11</v>
      </c>
      <c r="E377" s="145">
        <v>0.187</v>
      </c>
      <c r="F377" s="146">
        <v>18.29</v>
      </c>
      <c r="G377" s="146">
        <v>3.42</v>
      </c>
    </row>
    <row r="378" spans="1:8" ht="24" customHeight="1" x14ac:dyDescent="0.2">
      <c r="A378" s="143" t="s">
        <v>436</v>
      </c>
      <c r="B378" s="143" t="s">
        <v>471</v>
      </c>
      <c r="C378" s="144" t="s">
        <v>472</v>
      </c>
      <c r="D378" s="143" t="s">
        <v>11</v>
      </c>
      <c r="E378" s="145">
        <v>6.9000000000000006E-2</v>
      </c>
      <c r="F378" s="146">
        <v>13.26</v>
      </c>
      <c r="G378" s="146">
        <v>0.91</v>
      </c>
    </row>
    <row r="379" spans="1:8" ht="24" customHeight="1" x14ac:dyDescent="0.2">
      <c r="A379" s="147" t="s">
        <v>435</v>
      </c>
      <c r="B379" s="147" t="s">
        <v>534</v>
      </c>
      <c r="C379" s="148" t="s">
        <v>535</v>
      </c>
      <c r="D379" s="147" t="s">
        <v>533</v>
      </c>
      <c r="E379" s="149">
        <v>0.33</v>
      </c>
      <c r="F379" s="150">
        <v>15.39</v>
      </c>
      <c r="G379" s="150">
        <v>5.13</v>
      </c>
    </row>
    <row r="380" spans="1:8" s="174" customFormat="1" x14ac:dyDescent="0.2">
      <c r="A380" s="163"/>
      <c r="B380" s="163"/>
      <c r="C380" s="164"/>
      <c r="D380" s="163"/>
      <c r="E380" s="165"/>
      <c r="F380" s="166"/>
      <c r="G380" s="166"/>
    </row>
    <row r="381" spans="1:8" ht="24" customHeight="1" x14ac:dyDescent="0.2">
      <c r="A381" s="176" t="s">
        <v>889</v>
      </c>
      <c r="B381" s="176" t="s">
        <v>0</v>
      </c>
      <c r="C381" s="177" t="s">
        <v>1</v>
      </c>
      <c r="D381" s="176" t="s">
        <v>2</v>
      </c>
      <c r="E381" s="176" t="s">
        <v>3</v>
      </c>
      <c r="F381" s="178" t="s">
        <v>4</v>
      </c>
      <c r="G381" s="178" t="s">
        <v>5</v>
      </c>
    </row>
    <row r="382" spans="1:8" s="180" customFormat="1" ht="25.5" x14ac:dyDescent="0.2">
      <c r="A382" s="127" t="s">
        <v>434</v>
      </c>
      <c r="B382" s="127" t="s">
        <v>888</v>
      </c>
      <c r="C382" s="128" t="s">
        <v>887</v>
      </c>
      <c r="D382" s="127" t="s">
        <v>20</v>
      </c>
      <c r="E382" s="129"/>
      <c r="F382" s="130"/>
      <c r="G382" s="130">
        <v>48.94</v>
      </c>
      <c r="H382" s="179"/>
    </row>
    <row r="383" spans="1:8" ht="25.5" x14ac:dyDescent="0.2">
      <c r="A383" s="143" t="s">
        <v>436</v>
      </c>
      <c r="B383" s="143" t="s">
        <v>897</v>
      </c>
      <c r="C383" s="144" t="s">
        <v>896</v>
      </c>
      <c r="D383" s="143" t="s">
        <v>895</v>
      </c>
      <c r="E383" s="145">
        <v>1</v>
      </c>
      <c r="F383" s="146">
        <v>4.12</v>
      </c>
      <c r="G383" s="146">
        <f>F383*E383</f>
        <v>4.12</v>
      </c>
    </row>
    <row r="384" spans="1:8" ht="24" customHeight="1" x14ac:dyDescent="0.2">
      <c r="A384" s="143" t="s">
        <v>436</v>
      </c>
      <c r="B384" s="143" t="s">
        <v>553</v>
      </c>
      <c r="C384" s="144" t="s">
        <v>472</v>
      </c>
      <c r="D384" s="143" t="s">
        <v>11</v>
      </c>
      <c r="E384" s="145">
        <v>0.30555549999999998</v>
      </c>
      <c r="F384" s="146">
        <v>12.88</v>
      </c>
      <c r="G384" s="146">
        <f t="shared" ref="G384:G387" si="11">F384*E384</f>
        <v>3.93555484</v>
      </c>
    </row>
    <row r="385" spans="1:8" ht="24" customHeight="1" x14ac:dyDescent="0.2">
      <c r="A385" s="143" t="s">
        <v>436</v>
      </c>
      <c r="B385" s="143" t="s">
        <v>899</v>
      </c>
      <c r="C385" s="144" t="s">
        <v>898</v>
      </c>
      <c r="D385" s="143" t="s">
        <v>11</v>
      </c>
      <c r="E385" s="145">
        <v>0.61111110000000002</v>
      </c>
      <c r="F385" s="146">
        <v>19.41</v>
      </c>
      <c r="G385" s="146">
        <f t="shared" si="11"/>
        <v>11.861666451</v>
      </c>
    </row>
    <row r="386" spans="1:8" ht="24" customHeight="1" x14ac:dyDescent="0.2">
      <c r="A386" s="147" t="s">
        <v>435</v>
      </c>
      <c r="B386" s="147" t="s">
        <v>893</v>
      </c>
      <c r="C386" s="148" t="s">
        <v>892</v>
      </c>
      <c r="D386" s="147" t="s">
        <v>895</v>
      </c>
      <c r="E386" s="149">
        <v>1.05</v>
      </c>
      <c r="F386" s="150">
        <v>25.72</v>
      </c>
      <c r="G386" s="158">
        <f t="shared" si="11"/>
        <v>27.006</v>
      </c>
    </row>
    <row r="387" spans="1:8" ht="24" customHeight="1" x14ac:dyDescent="0.2">
      <c r="A387" s="147" t="s">
        <v>435</v>
      </c>
      <c r="B387" s="147" t="s">
        <v>894</v>
      </c>
      <c r="C387" s="148" t="s">
        <v>890</v>
      </c>
      <c r="D387" s="147" t="s">
        <v>891</v>
      </c>
      <c r="E387" s="149">
        <v>4.7249999999999996</v>
      </c>
      <c r="F387" s="150">
        <v>0.43</v>
      </c>
      <c r="G387" s="158">
        <f t="shared" si="11"/>
        <v>2.0317499999999997</v>
      </c>
    </row>
    <row r="388" spans="1:8" ht="13.5" thickBot="1" x14ac:dyDescent="0.25">
      <c r="A388" s="139"/>
      <c r="B388" s="139"/>
      <c r="C388" s="140"/>
      <c r="D388" s="139"/>
      <c r="E388" s="141"/>
      <c r="F388" s="142"/>
      <c r="G388" s="142"/>
    </row>
    <row r="389" spans="1:8" ht="0.95" customHeight="1" thickTop="1" x14ac:dyDescent="0.2">
      <c r="A389" s="155"/>
      <c r="B389" s="155"/>
      <c r="C389" s="156"/>
      <c r="D389" s="155"/>
      <c r="E389" s="155"/>
      <c r="F389" s="157"/>
      <c r="G389" s="157"/>
    </row>
    <row r="390" spans="1:8" ht="18" customHeight="1" x14ac:dyDescent="0.2">
      <c r="A390" s="176" t="s">
        <v>838</v>
      </c>
      <c r="B390" s="176" t="s">
        <v>0</v>
      </c>
      <c r="C390" s="177" t="s">
        <v>1</v>
      </c>
      <c r="D390" s="176" t="s">
        <v>2</v>
      </c>
      <c r="E390" s="176" t="s">
        <v>3</v>
      </c>
      <c r="F390" s="178" t="s">
        <v>4</v>
      </c>
      <c r="G390" s="178" t="s">
        <v>5</v>
      </c>
    </row>
    <row r="391" spans="1:8" s="180" customFormat="1" ht="24" customHeight="1" x14ac:dyDescent="0.2">
      <c r="A391" s="127" t="s">
        <v>434</v>
      </c>
      <c r="B391" s="127" t="s">
        <v>80</v>
      </c>
      <c r="C391" s="128" t="s">
        <v>81</v>
      </c>
      <c r="D391" s="127" t="s">
        <v>20</v>
      </c>
      <c r="E391" s="129"/>
      <c r="F391" s="130"/>
      <c r="G391" s="130">
        <v>206.98</v>
      </c>
      <c r="H391" s="179"/>
    </row>
    <row r="392" spans="1:8" ht="24" customHeight="1" x14ac:dyDescent="0.2">
      <c r="A392" s="143" t="s">
        <v>436</v>
      </c>
      <c r="B392" s="143" t="s">
        <v>597</v>
      </c>
      <c r="C392" s="144" t="s">
        <v>598</v>
      </c>
      <c r="D392" s="143" t="s">
        <v>133</v>
      </c>
      <c r="E392" s="145">
        <v>1.2E-2</v>
      </c>
      <c r="F392" s="146">
        <v>322.79000000000002</v>
      </c>
      <c r="G392" s="146">
        <f>ROUND(F392*E392,2)</f>
        <v>3.87</v>
      </c>
    </row>
    <row r="393" spans="1:8" ht="24" customHeight="1" x14ac:dyDescent="0.2">
      <c r="A393" s="143" t="s">
        <v>436</v>
      </c>
      <c r="B393" s="143" t="s">
        <v>553</v>
      </c>
      <c r="C393" s="144" t="s">
        <v>472</v>
      </c>
      <c r="D393" s="143" t="s">
        <v>11</v>
      </c>
      <c r="E393" s="145">
        <v>2.5</v>
      </c>
      <c r="F393" s="146">
        <v>12.88</v>
      </c>
      <c r="G393" s="146">
        <f t="shared" ref="G393:G397" si="12">ROUND(F393*E393,2)</f>
        <v>32.200000000000003</v>
      </c>
    </row>
    <row r="394" spans="1:8" ht="24" customHeight="1" x14ac:dyDescent="0.2">
      <c r="A394" s="143" t="s">
        <v>436</v>
      </c>
      <c r="B394" s="143" t="s">
        <v>554</v>
      </c>
      <c r="C394" s="144" t="s">
        <v>555</v>
      </c>
      <c r="D394" s="143" t="s">
        <v>11</v>
      </c>
      <c r="E394" s="145">
        <v>2.5</v>
      </c>
      <c r="F394" s="146">
        <v>17.79</v>
      </c>
      <c r="G394" s="146">
        <f t="shared" si="12"/>
        <v>44.48</v>
      </c>
    </row>
    <row r="395" spans="1:8" ht="24" customHeight="1" x14ac:dyDescent="0.2">
      <c r="A395" s="147" t="s">
        <v>435</v>
      </c>
      <c r="B395" s="147" t="s">
        <v>599</v>
      </c>
      <c r="C395" s="148" t="s">
        <v>600</v>
      </c>
      <c r="D395" s="147" t="s">
        <v>20</v>
      </c>
      <c r="E395" s="149">
        <v>1</v>
      </c>
      <c r="F395" s="150">
        <v>109.93</v>
      </c>
      <c r="G395" s="158">
        <f t="shared" si="12"/>
        <v>109.93</v>
      </c>
    </row>
    <row r="396" spans="1:8" ht="24" customHeight="1" x14ac:dyDescent="0.2">
      <c r="A396" s="147" t="s">
        <v>435</v>
      </c>
      <c r="B396" s="147" t="s">
        <v>601</v>
      </c>
      <c r="C396" s="148" t="s">
        <v>602</v>
      </c>
      <c r="D396" s="147" t="s">
        <v>28</v>
      </c>
      <c r="E396" s="149">
        <v>1.1399999999999999</v>
      </c>
      <c r="F396" s="150">
        <v>7.7</v>
      </c>
      <c r="G396" s="158">
        <f t="shared" si="12"/>
        <v>8.7799999999999994</v>
      </c>
    </row>
    <row r="397" spans="1:8" ht="24" customHeight="1" x14ac:dyDescent="0.2">
      <c r="A397" s="147" t="s">
        <v>435</v>
      </c>
      <c r="B397" s="147" t="s">
        <v>603</v>
      </c>
      <c r="C397" s="148" t="s">
        <v>604</v>
      </c>
      <c r="D397" s="147" t="s">
        <v>28</v>
      </c>
      <c r="E397" s="149">
        <v>2.87</v>
      </c>
      <c r="F397" s="150">
        <v>2.7</v>
      </c>
      <c r="G397" s="158">
        <f t="shared" si="12"/>
        <v>7.75</v>
      </c>
    </row>
    <row r="398" spans="1:8" ht="13.5" thickBot="1" x14ac:dyDescent="0.25">
      <c r="A398" s="139"/>
      <c r="B398" s="139"/>
      <c r="C398" s="140"/>
      <c r="D398" s="139"/>
      <c r="E398" s="141"/>
      <c r="F398" s="142"/>
      <c r="G398" s="142"/>
    </row>
    <row r="399" spans="1:8" ht="0.95" customHeight="1" thickTop="1" x14ac:dyDescent="0.2">
      <c r="A399" s="155"/>
      <c r="B399" s="155"/>
      <c r="C399" s="156"/>
      <c r="D399" s="155"/>
      <c r="E399" s="155"/>
      <c r="F399" s="157"/>
      <c r="G399" s="157"/>
    </row>
    <row r="400" spans="1:8" ht="18" customHeight="1" x14ac:dyDescent="0.2">
      <c r="A400" s="176" t="s">
        <v>130</v>
      </c>
      <c r="B400" s="176" t="s">
        <v>0</v>
      </c>
      <c r="C400" s="177" t="s">
        <v>1</v>
      </c>
      <c r="D400" s="176" t="s">
        <v>2</v>
      </c>
      <c r="E400" s="176" t="s">
        <v>3</v>
      </c>
      <c r="F400" s="178" t="s">
        <v>4</v>
      </c>
      <c r="G400" s="178" t="s">
        <v>5</v>
      </c>
    </row>
    <row r="401" spans="1:8" s="180" customFormat="1" ht="36" customHeight="1" x14ac:dyDescent="0.2">
      <c r="A401" s="127" t="s">
        <v>434</v>
      </c>
      <c r="B401" s="127" t="s">
        <v>131</v>
      </c>
      <c r="C401" s="128" t="s">
        <v>132</v>
      </c>
      <c r="D401" s="127" t="s">
        <v>133</v>
      </c>
      <c r="E401" s="129"/>
      <c r="F401" s="130"/>
      <c r="G401" s="130">
        <v>4.46</v>
      </c>
      <c r="H401" s="179"/>
    </row>
    <row r="402" spans="1:8" ht="36" customHeight="1" x14ac:dyDescent="0.2">
      <c r="A402" s="143" t="s">
        <v>436</v>
      </c>
      <c r="B402" s="143" t="s">
        <v>673</v>
      </c>
      <c r="C402" s="144" t="s">
        <v>674</v>
      </c>
      <c r="D402" s="143" t="s">
        <v>480</v>
      </c>
      <c r="E402" s="145">
        <v>3.4537999999999999E-3</v>
      </c>
      <c r="F402" s="146">
        <v>393.33</v>
      </c>
      <c r="G402" s="146">
        <v>1.37</v>
      </c>
    </row>
    <row r="403" spans="1:8" ht="36" customHeight="1" x14ac:dyDescent="0.2">
      <c r="A403" s="143" t="s">
        <v>436</v>
      </c>
      <c r="B403" s="143" t="s">
        <v>675</v>
      </c>
      <c r="C403" s="144" t="s">
        <v>676</v>
      </c>
      <c r="D403" s="143" t="s">
        <v>480</v>
      </c>
      <c r="E403" s="145">
        <v>2.008E-4</v>
      </c>
      <c r="F403" s="146">
        <v>142.81</v>
      </c>
      <c r="G403" s="146">
        <v>0.04</v>
      </c>
    </row>
    <row r="404" spans="1:8" ht="36" customHeight="1" x14ac:dyDescent="0.2">
      <c r="A404" s="143" t="s">
        <v>436</v>
      </c>
      <c r="B404" s="143" t="s">
        <v>677</v>
      </c>
      <c r="C404" s="144" t="s">
        <v>678</v>
      </c>
      <c r="D404" s="143" t="s">
        <v>480</v>
      </c>
      <c r="E404" s="145">
        <v>4.0160999999999999E-3</v>
      </c>
      <c r="F404" s="146">
        <v>178.41</v>
      </c>
      <c r="G404" s="146">
        <v>0.73</v>
      </c>
    </row>
    <row r="405" spans="1:8" ht="48" customHeight="1" x14ac:dyDescent="0.2">
      <c r="A405" s="143" t="s">
        <v>436</v>
      </c>
      <c r="B405" s="143" t="s">
        <v>679</v>
      </c>
      <c r="C405" s="144" t="s">
        <v>680</v>
      </c>
      <c r="D405" s="143" t="s">
        <v>480</v>
      </c>
      <c r="E405" s="145">
        <v>1.3333299999999999E-2</v>
      </c>
      <c r="F405" s="146">
        <v>137.28</v>
      </c>
      <c r="G405" s="146">
        <v>1.83</v>
      </c>
    </row>
    <row r="406" spans="1:8" ht="36" customHeight="1" x14ac:dyDescent="0.2">
      <c r="A406" s="143" t="s">
        <v>436</v>
      </c>
      <c r="B406" s="143" t="s">
        <v>681</v>
      </c>
      <c r="C406" s="144" t="s">
        <v>682</v>
      </c>
      <c r="D406" s="143" t="s">
        <v>483</v>
      </c>
      <c r="E406" s="145">
        <v>5.622E-4</v>
      </c>
      <c r="F406" s="146">
        <v>114.19</v>
      </c>
      <c r="G406" s="146">
        <v>0.06</v>
      </c>
    </row>
    <row r="407" spans="1:8" ht="36" customHeight="1" x14ac:dyDescent="0.2">
      <c r="A407" s="143" t="s">
        <v>436</v>
      </c>
      <c r="B407" s="143" t="s">
        <v>683</v>
      </c>
      <c r="C407" s="144" t="s">
        <v>684</v>
      </c>
      <c r="D407" s="143" t="s">
        <v>483</v>
      </c>
      <c r="E407" s="145">
        <v>3.8153000000000002E-3</v>
      </c>
      <c r="F407" s="146">
        <v>51.46</v>
      </c>
      <c r="G407" s="146">
        <v>0.19</v>
      </c>
    </row>
    <row r="408" spans="1:8" ht="48" customHeight="1" x14ac:dyDescent="0.2">
      <c r="A408" s="143" t="s">
        <v>436</v>
      </c>
      <c r="B408" s="143" t="s">
        <v>685</v>
      </c>
      <c r="C408" s="144" t="s">
        <v>686</v>
      </c>
      <c r="D408" s="143" t="s">
        <v>483</v>
      </c>
      <c r="E408" s="145">
        <v>2.7309000000000001E-3</v>
      </c>
      <c r="F408" s="146">
        <v>31.95</v>
      </c>
      <c r="G408" s="146">
        <v>0.08</v>
      </c>
    </row>
    <row r="409" spans="1:8" ht="24" customHeight="1" x14ac:dyDescent="0.2">
      <c r="A409" s="143" t="s">
        <v>436</v>
      </c>
      <c r="B409" s="143" t="s">
        <v>471</v>
      </c>
      <c r="C409" s="144" t="s">
        <v>472</v>
      </c>
      <c r="D409" s="143" t="s">
        <v>11</v>
      </c>
      <c r="E409" s="145">
        <v>1.20482E-2</v>
      </c>
      <c r="F409" s="146">
        <v>13.26</v>
      </c>
      <c r="G409" s="146">
        <v>0.15</v>
      </c>
    </row>
    <row r="410" spans="1:8" ht="13.5" thickBot="1" x14ac:dyDescent="0.25">
      <c r="A410" s="139"/>
      <c r="B410" s="139"/>
      <c r="C410" s="140"/>
      <c r="D410" s="139"/>
      <c r="E410" s="141"/>
      <c r="F410" s="142"/>
      <c r="G410" s="142"/>
    </row>
    <row r="411" spans="1:8" ht="0.95" customHeight="1" thickTop="1" x14ac:dyDescent="0.2">
      <c r="A411" s="155"/>
      <c r="B411" s="155"/>
      <c r="C411" s="156"/>
      <c r="D411" s="155"/>
      <c r="E411" s="155"/>
      <c r="F411" s="157"/>
      <c r="G411" s="157"/>
    </row>
    <row r="412" spans="1:8" ht="18" customHeight="1" x14ac:dyDescent="0.2">
      <c r="A412" s="176" t="s">
        <v>134</v>
      </c>
      <c r="B412" s="176" t="s">
        <v>0</v>
      </c>
      <c r="C412" s="177" t="s">
        <v>1</v>
      </c>
      <c r="D412" s="176" t="s">
        <v>2</v>
      </c>
      <c r="E412" s="176" t="s">
        <v>3</v>
      </c>
      <c r="F412" s="178" t="s">
        <v>4</v>
      </c>
      <c r="G412" s="178" t="s">
        <v>5</v>
      </c>
    </row>
    <row r="413" spans="1:8" s="180" customFormat="1" ht="24" customHeight="1" x14ac:dyDescent="0.2">
      <c r="A413" s="127" t="s">
        <v>434</v>
      </c>
      <c r="B413" s="127" t="s">
        <v>135</v>
      </c>
      <c r="C413" s="128" t="s">
        <v>136</v>
      </c>
      <c r="D413" s="127" t="s">
        <v>20</v>
      </c>
      <c r="E413" s="129"/>
      <c r="F413" s="130"/>
      <c r="G413" s="130">
        <v>0.43</v>
      </c>
      <c r="H413" s="179"/>
    </row>
    <row r="414" spans="1:8" ht="36" customHeight="1" x14ac:dyDescent="0.2">
      <c r="A414" s="143" t="s">
        <v>436</v>
      </c>
      <c r="B414" s="143" t="s">
        <v>675</v>
      </c>
      <c r="C414" s="144" t="s">
        <v>676</v>
      </c>
      <c r="D414" s="143" t="s">
        <v>480</v>
      </c>
      <c r="E414" s="145">
        <v>3.0000000000000001E-3</v>
      </c>
      <c r="F414" s="146">
        <v>142.81</v>
      </c>
      <c r="G414" s="146">
        <v>0.43</v>
      </c>
    </row>
    <row r="415" spans="1:8" ht="13.5" thickBot="1" x14ac:dyDescent="0.25">
      <c r="A415" s="139"/>
      <c r="B415" s="139"/>
      <c r="C415" s="140"/>
      <c r="D415" s="139"/>
      <c r="E415" s="141"/>
      <c r="F415" s="142"/>
      <c r="G415" s="142"/>
    </row>
    <row r="416" spans="1:8" ht="0.95" customHeight="1" thickTop="1" x14ac:dyDescent="0.2">
      <c r="A416" s="155"/>
      <c r="B416" s="155"/>
      <c r="C416" s="156"/>
      <c r="D416" s="155"/>
      <c r="E416" s="155"/>
      <c r="F416" s="157"/>
      <c r="G416" s="157"/>
    </row>
    <row r="417" spans="1:8" ht="18" customHeight="1" x14ac:dyDescent="0.2">
      <c r="A417" s="176" t="s">
        <v>137</v>
      </c>
      <c r="B417" s="176" t="s">
        <v>0</v>
      </c>
      <c r="C417" s="177" t="s">
        <v>1</v>
      </c>
      <c r="D417" s="176" t="s">
        <v>2</v>
      </c>
      <c r="E417" s="176" t="s">
        <v>3</v>
      </c>
      <c r="F417" s="178" t="s">
        <v>4</v>
      </c>
      <c r="G417" s="178" t="s">
        <v>5</v>
      </c>
    </row>
    <row r="418" spans="1:8" ht="24" customHeight="1" x14ac:dyDescent="0.2">
      <c r="A418" s="167" t="s">
        <v>434</v>
      </c>
      <c r="B418" s="167" t="s">
        <v>138</v>
      </c>
      <c r="C418" s="168" t="s">
        <v>139</v>
      </c>
      <c r="D418" s="167" t="s">
        <v>20</v>
      </c>
      <c r="E418" s="169"/>
      <c r="F418" s="170"/>
      <c r="G418" s="130">
        <v>2.11</v>
      </c>
    </row>
    <row r="419" spans="1:8" ht="24" customHeight="1" x14ac:dyDescent="0.2">
      <c r="A419" s="143" t="s">
        <v>436</v>
      </c>
      <c r="B419" s="143" t="s">
        <v>553</v>
      </c>
      <c r="C419" s="144" t="s">
        <v>472</v>
      </c>
      <c r="D419" s="143" t="s">
        <v>11</v>
      </c>
      <c r="E419" s="145">
        <v>0.1</v>
      </c>
      <c r="F419" s="146">
        <v>12.88</v>
      </c>
      <c r="G419" s="146">
        <v>1.29</v>
      </c>
    </row>
    <row r="420" spans="1:8" ht="24" customHeight="1" x14ac:dyDescent="0.2">
      <c r="A420" s="147" t="s">
        <v>435</v>
      </c>
      <c r="B420" s="147" t="s">
        <v>687</v>
      </c>
      <c r="C420" s="148" t="s">
        <v>688</v>
      </c>
      <c r="D420" s="147" t="s">
        <v>20</v>
      </c>
      <c r="E420" s="149">
        <v>1</v>
      </c>
      <c r="F420" s="150">
        <v>0.83</v>
      </c>
      <c r="G420" s="150">
        <v>0.83</v>
      </c>
    </row>
    <row r="421" spans="1:8" ht="13.5" thickBot="1" x14ac:dyDescent="0.25">
      <c r="A421" s="139"/>
      <c r="B421" s="139"/>
      <c r="C421" s="140"/>
      <c r="D421" s="139"/>
      <c r="E421" s="141"/>
      <c r="F421" s="142"/>
      <c r="G421" s="142"/>
    </row>
    <row r="422" spans="1:8" ht="0.95" customHeight="1" thickTop="1" x14ac:dyDescent="0.2">
      <c r="A422" s="155"/>
      <c r="B422" s="155"/>
      <c r="C422" s="156"/>
      <c r="D422" s="155"/>
      <c r="E422" s="155"/>
      <c r="F422" s="157"/>
      <c r="G422" s="157"/>
    </row>
    <row r="423" spans="1:8" ht="18" customHeight="1" x14ac:dyDescent="0.2">
      <c r="A423" s="176" t="s">
        <v>140</v>
      </c>
      <c r="B423" s="176" t="s">
        <v>0</v>
      </c>
      <c r="C423" s="177" t="s">
        <v>1</v>
      </c>
      <c r="D423" s="176" t="s">
        <v>2</v>
      </c>
      <c r="E423" s="176" t="s">
        <v>3</v>
      </c>
      <c r="F423" s="178" t="s">
        <v>4</v>
      </c>
      <c r="G423" s="178" t="s">
        <v>5</v>
      </c>
    </row>
    <row r="424" spans="1:8" s="180" customFormat="1" ht="24" customHeight="1" x14ac:dyDescent="0.2">
      <c r="A424" s="127" t="s">
        <v>434</v>
      </c>
      <c r="B424" s="127" t="s">
        <v>141</v>
      </c>
      <c r="C424" s="128" t="s">
        <v>142</v>
      </c>
      <c r="D424" s="127" t="s">
        <v>20</v>
      </c>
      <c r="E424" s="129"/>
      <c r="F424" s="130"/>
      <c r="G424" s="130">
        <v>12.37</v>
      </c>
      <c r="H424" s="179"/>
    </row>
    <row r="425" spans="1:8" ht="24" customHeight="1" x14ac:dyDescent="0.2">
      <c r="A425" s="143" t="s">
        <v>436</v>
      </c>
      <c r="B425" s="143" t="s">
        <v>689</v>
      </c>
      <c r="C425" s="144" t="s">
        <v>690</v>
      </c>
      <c r="D425" s="143" t="s">
        <v>11</v>
      </c>
      <c r="E425" s="145">
        <v>0.03</v>
      </c>
      <c r="F425" s="146">
        <v>18.23</v>
      </c>
      <c r="G425" s="146">
        <v>0.54</v>
      </c>
    </row>
    <row r="426" spans="1:8" ht="24" customHeight="1" x14ac:dyDescent="0.2">
      <c r="A426" s="143" t="s">
        <v>436</v>
      </c>
      <c r="B426" s="143" t="s">
        <v>471</v>
      </c>
      <c r="C426" s="144" t="s">
        <v>472</v>
      </c>
      <c r="D426" s="143" t="s">
        <v>11</v>
      </c>
      <c r="E426" s="145">
        <v>0.06</v>
      </c>
      <c r="F426" s="146">
        <v>13.26</v>
      </c>
      <c r="G426" s="146">
        <v>0.79</v>
      </c>
    </row>
    <row r="427" spans="1:8" ht="24" customHeight="1" x14ac:dyDescent="0.2">
      <c r="A427" s="147" t="s">
        <v>435</v>
      </c>
      <c r="B427" s="147">
        <v>337</v>
      </c>
      <c r="C427" s="148" t="s">
        <v>691</v>
      </c>
      <c r="D427" s="147" t="s">
        <v>477</v>
      </c>
      <c r="E427" s="149">
        <v>1.4999999999999999E-2</v>
      </c>
      <c r="F427" s="150">
        <v>9.9499999999999993</v>
      </c>
      <c r="G427" s="150">
        <f>F427*E427</f>
        <v>0.14924999999999999</v>
      </c>
    </row>
    <row r="428" spans="1:8" ht="48" customHeight="1" x14ac:dyDescent="0.2">
      <c r="A428" s="147" t="s">
        <v>435</v>
      </c>
      <c r="B428" s="147">
        <v>21141</v>
      </c>
      <c r="C428" s="148" t="s">
        <v>692</v>
      </c>
      <c r="D428" s="147" t="s">
        <v>20</v>
      </c>
      <c r="E428" s="149">
        <v>1.03</v>
      </c>
      <c r="F428" s="150">
        <v>10.59</v>
      </c>
      <c r="G428" s="150">
        <f>F428*E428</f>
        <v>10.9077</v>
      </c>
    </row>
    <row r="429" spans="1:8" ht="13.5" thickBot="1" x14ac:dyDescent="0.25">
      <c r="A429" s="139"/>
      <c r="B429" s="139"/>
      <c r="C429" s="140"/>
      <c r="D429" s="139"/>
      <c r="E429" s="141"/>
      <c r="F429" s="142"/>
      <c r="G429" s="142"/>
    </row>
    <row r="430" spans="1:8" ht="0.95" customHeight="1" thickTop="1" x14ac:dyDescent="0.2">
      <c r="A430" s="155"/>
      <c r="B430" s="155"/>
      <c r="C430" s="156"/>
      <c r="D430" s="155"/>
      <c r="E430" s="155"/>
      <c r="F430" s="157"/>
      <c r="G430" s="157"/>
    </row>
    <row r="431" spans="1:8" ht="18" customHeight="1" x14ac:dyDescent="0.2">
      <c r="A431" s="176" t="s">
        <v>143</v>
      </c>
      <c r="B431" s="176" t="s">
        <v>0</v>
      </c>
      <c r="C431" s="177" t="s">
        <v>1</v>
      </c>
      <c r="D431" s="176" t="s">
        <v>2</v>
      </c>
      <c r="E431" s="176" t="s">
        <v>3</v>
      </c>
      <c r="F431" s="178" t="s">
        <v>4</v>
      </c>
      <c r="G431" s="178" t="s">
        <v>5</v>
      </c>
    </row>
    <row r="432" spans="1:8" s="180" customFormat="1" ht="36" customHeight="1" x14ac:dyDescent="0.2">
      <c r="A432" s="127" t="s">
        <v>434</v>
      </c>
      <c r="B432" s="127" t="s">
        <v>144</v>
      </c>
      <c r="C432" s="128" t="s">
        <v>145</v>
      </c>
      <c r="D432" s="127" t="s">
        <v>133</v>
      </c>
      <c r="E432" s="129"/>
      <c r="F432" s="130"/>
      <c r="G432" s="130">
        <v>383.71</v>
      </c>
      <c r="H432" s="179"/>
    </row>
    <row r="433" spans="1:8" ht="36" customHeight="1" x14ac:dyDescent="0.2">
      <c r="A433" s="143" t="s">
        <v>436</v>
      </c>
      <c r="B433" s="143" t="s">
        <v>693</v>
      </c>
      <c r="C433" s="144" t="s">
        <v>694</v>
      </c>
      <c r="D433" s="143" t="s">
        <v>480</v>
      </c>
      <c r="E433" s="145">
        <v>6.6000000000000003E-2</v>
      </c>
      <c r="F433" s="146">
        <v>1.55</v>
      </c>
      <c r="G433" s="146">
        <v>0.09</v>
      </c>
    </row>
    <row r="434" spans="1:8" ht="36" customHeight="1" x14ac:dyDescent="0.2">
      <c r="A434" s="143" t="s">
        <v>436</v>
      </c>
      <c r="B434" s="143" t="s">
        <v>695</v>
      </c>
      <c r="C434" s="144" t="s">
        <v>696</v>
      </c>
      <c r="D434" s="143" t="s">
        <v>483</v>
      </c>
      <c r="E434" s="145">
        <v>6.6000000000000003E-2</v>
      </c>
      <c r="F434" s="146">
        <v>0.3</v>
      </c>
      <c r="G434" s="146">
        <v>0.01</v>
      </c>
    </row>
    <row r="435" spans="1:8" ht="24" customHeight="1" x14ac:dyDescent="0.2">
      <c r="A435" s="143" t="s">
        <v>436</v>
      </c>
      <c r="B435" s="143" t="s">
        <v>562</v>
      </c>
      <c r="C435" s="144" t="s">
        <v>555</v>
      </c>
      <c r="D435" s="143" t="s">
        <v>11</v>
      </c>
      <c r="E435" s="145">
        <v>0.504</v>
      </c>
      <c r="F435" s="146">
        <v>18.36</v>
      </c>
      <c r="G435" s="146">
        <v>9.25</v>
      </c>
    </row>
    <row r="436" spans="1:8" ht="24" customHeight="1" x14ac:dyDescent="0.2">
      <c r="A436" s="143" t="s">
        <v>436</v>
      </c>
      <c r="B436" s="143" t="s">
        <v>471</v>
      </c>
      <c r="C436" s="144" t="s">
        <v>472</v>
      </c>
      <c r="D436" s="143" t="s">
        <v>11</v>
      </c>
      <c r="E436" s="145">
        <v>0.504</v>
      </c>
      <c r="F436" s="146">
        <v>13.26</v>
      </c>
      <c r="G436" s="146">
        <v>6.68</v>
      </c>
    </row>
    <row r="437" spans="1:8" ht="36" customHeight="1" x14ac:dyDescent="0.2">
      <c r="A437" s="147" t="s">
        <v>435</v>
      </c>
      <c r="B437" s="147" t="s">
        <v>697</v>
      </c>
      <c r="C437" s="148" t="s">
        <v>698</v>
      </c>
      <c r="D437" s="147" t="s">
        <v>133</v>
      </c>
      <c r="E437" s="149">
        <v>1.163</v>
      </c>
      <c r="F437" s="150">
        <v>316.14999999999998</v>
      </c>
      <c r="G437" s="150">
        <v>367.68</v>
      </c>
    </row>
    <row r="438" spans="1:8" ht="13.5" thickBot="1" x14ac:dyDescent="0.25">
      <c r="A438" s="139"/>
      <c r="B438" s="139"/>
      <c r="C438" s="140"/>
      <c r="D438" s="139"/>
      <c r="E438" s="141"/>
      <c r="F438" s="142"/>
      <c r="G438" s="142"/>
    </row>
    <row r="439" spans="1:8" ht="0.95" customHeight="1" thickTop="1" x14ac:dyDescent="0.2">
      <c r="A439" s="155"/>
      <c r="B439" s="155"/>
      <c r="C439" s="156"/>
      <c r="D439" s="155"/>
      <c r="E439" s="155"/>
      <c r="F439" s="157"/>
      <c r="G439" s="157"/>
    </row>
    <row r="440" spans="1:8" ht="18" customHeight="1" x14ac:dyDescent="0.2">
      <c r="A440" s="176" t="s">
        <v>146</v>
      </c>
      <c r="B440" s="176" t="s">
        <v>0</v>
      </c>
      <c r="C440" s="177" t="s">
        <v>1</v>
      </c>
      <c r="D440" s="176" t="s">
        <v>2</v>
      </c>
      <c r="E440" s="176" t="s">
        <v>3</v>
      </c>
      <c r="F440" s="178" t="s">
        <v>4</v>
      </c>
      <c r="G440" s="178" t="s">
        <v>5</v>
      </c>
    </row>
    <row r="441" spans="1:8" s="180" customFormat="1" ht="36" customHeight="1" x14ac:dyDescent="0.2">
      <c r="A441" s="127" t="s">
        <v>434</v>
      </c>
      <c r="B441" s="127" t="s">
        <v>147</v>
      </c>
      <c r="C441" s="128" t="s">
        <v>148</v>
      </c>
      <c r="D441" s="127" t="s">
        <v>28</v>
      </c>
      <c r="E441" s="129"/>
      <c r="F441" s="130"/>
      <c r="G441" s="130">
        <v>20.32</v>
      </c>
      <c r="H441" s="179"/>
    </row>
    <row r="442" spans="1:8" ht="36" customHeight="1" x14ac:dyDescent="0.2">
      <c r="A442" s="143" t="s">
        <v>436</v>
      </c>
      <c r="B442" s="143" t="s">
        <v>699</v>
      </c>
      <c r="C442" s="144" t="s">
        <v>700</v>
      </c>
      <c r="D442" s="143" t="s">
        <v>480</v>
      </c>
      <c r="E442" s="145">
        <v>1.4E-2</v>
      </c>
      <c r="F442" s="146">
        <v>11.45</v>
      </c>
      <c r="G442" s="146">
        <v>0.16</v>
      </c>
    </row>
    <row r="443" spans="1:8" ht="36" customHeight="1" x14ac:dyDescent="0.2">
      <c r="A443" s="143" t="s">
        <v>436</v>
      </c>
      <c r="B443" s="143" t="s">
        <v>701</v>
      </c>
      <c r="C443" s="144" t="s">
        <v>702</v>
      </c>
      <c r="D443" s="143" t="s">
        <v>483</v>
      </c>
      <c r="E443" s="145">
        <v>7.1999999999999995E-2</v>
      </c>
      <c r="F443" s="146">
        <v>2.68</v>
      </c>
      <c r="G443" s="146">
        <v>0.19</v>
      </c>
    </row>
    <row r="444" spans="1:8" ht="24" customHeight="1" x14ac:dyDescent="0.2">
      <c r="A444" s="143" t="s">
        <v>436</v>
      </c>
      <c r="B444" s="143" t="s">
        <v>590</v>
      </c>
      <c r="C444" s="144" t="s">
        <v>591</v>
      </c>
      <c r="D444" s="143" t="s">
        <v>133</v>
      </c>
      <c r="E444" s="145">
        <v>2E-3</v>
      </c>
      <c r="F444" s="146">
        <v>330.81</v>
      </c>
      <c r="G444" s="146">
        <v>0.66</v>
      </c>
    </row>
    <row r="445" spans="1:8" ht="24" customHeight="1" x14ac:dyDescent="0.2">
      <c r="A445" s="143" t="s">
        <v>436</v>
      </c>
      <c r="B445" s="143" t="s">
        <v>703</v>
      </c>
      <c r="C445" s="144" t="s">
        <v>704</v>
      </c>
      <c r="D445" s="143" t="s">
        <v>11</v>
      </c>
      <c r="E445" s="145">
        <v>8.6999999999999994E-2</v>
      </c>
      <c r="F445" s="146">
        <v>16.03</v>
      </c>
      <c r="G445" s="146">
        <v>1.39</v>
      </c>
    </row>
    <row r="446" spans="1:8" ht="24" customHeight="1" x14ac:dyDescent="0.2">
      <c r="A446" s="143" t="s">
        <v>436</v>
      </c>
      <c r="B446" s="143" t="s">
        <v>562</v>
      </c>
      <c r="C446" s="144" t="s">
        <v>555</v>
      </c>
      <c r="D446" s="143" t="s">
        <v>11</v>
      </c>
      <c r="E446" s="145">
        <v>0.221</v>
      </c>
      <c r="F446" s="146">
        <v>18.36</v>
      </c>
      <c r="G446" s="146">
        <v>4.05</v>
      </c>
    </row>
    <row r="447" spans="1:8" ht="24" customHeight="1" x14ac:dyDescent="0.2">
      <c r="A447" s="143" t="s">
        <v>436</v>
      </c>
      <c r="B447" s="143" t="s">
        <v>471</v>
      </c>
      <c r="C447" s="144" t="s">
        <v>472</v>
      </c>
      <c r="D447" s="143" t="s">
        <v>11</v>
      </c>
      <c r="E447" s="145">
        <v>0.442</v>
      </c>
      <c r="F447" s="146">
        <v>13.26</v>
      </c>
      <c r="G447" s="146">
        <v>5.86</v>
      </c>
    </row>
    <row r="448" spans="1:8" ht="24" customHeight="1" x14ac:dyDescent="0.2">
      <c r="A448" s="147" t="s">
        <v>435</v>
      </c>
      <c r="B448" s="147" t="s">
        <v>705</v>
      </c>
      <c r="C448" s="148" t="s">
        <v>706</v>
      </c>
      <c r="D448" s="147" t="s">
        <v>133</v>
      </c>
      <c r="E448" s="149">
        <v>7.0000000000000001E-3</v>
      </c>
      <c r="F448" s="150">
        <v>66.67</v>
      </c>
      <c r="G448" s="150">
        <v>0.46</v>
      </c>
    </row>
    <row r="449" spans="1:8" ht="36" customHeight="1" x14ac:dyDescent="0.2">
      <c r="A449" s="147" t="s">
        <v>435</v>
      </c>
      <c r="B449" s="147" t="s">
        <v>707</v>
      </c>
      <c r="C449" s="148" t="s">
        <v>708</v>
      </c>
      <c r="D449" s="147" t="s">
        <v>133</v>
      </c>
      <c r="E449" s="149">
        <v>0.03</v>
      </c>
      <c r="F449" s="150">
        <v>252.3</v>
      </c>
      <c r="G449" s="150">
        <v>7.55</v>
      </c>
    </row>
    <row r="450" spans="1:8" ht="13.5" thickBot="1" x14ac:dyDescent="0.25">
      <c r="A450" s="139"/>
      <c r="B450" s="139"/>
      <c r="C450" s="140"/>
      <c r="D450" s="139"/>
      <c r="E450" s="141"/>
      <c r="F450" s="142"/>
      <c r="G450" s="142"/>
    </row>
    <row r="451" spans="1:8" ht="0.95" customHeight="1" thickTop="1" x14ac:dyDescent="0.2">
      <c r="A451" s="155"/>
      <c r="B451" s="155"/>
      <c r="C451" s="156"/>
      <c r="D451" s="155"/>
      <c r="E451" s="155"/>
      <c r="F451" s="157"/>
      <c r="G451" s="157"/>
    </row>
    <row r="452" spans="1:8" ht="18" customHeight="1" x14ac:dyDescent="0.2">
      <c r="A452" s="176" t="s">
        <v>149</v>
      </c>
      <c r="B452" s="176" t="s">
        <v>0</v>
      </c>
      <c r="C452" s="177" t="s">
        <v>1</v>
      </c>
      <c r="D452" s="176" t="s">
        <v>2</v>
      </c>
      <c r="E452" s="176" t="s">
        <v>3</v>
      </c>
      <c r="F452" s="178" t="s">
        <v>4</v>
      </c>
      <c r="G452" s="178" t="s">
        <v>5</v>
      </c>
    </row>
    <row r="453" spans="1:8" s="180" customFormat="1" ht="24" customHeight="1" x14ac:dyDescent="0.2">
      <c r="A453" s="127" t="s">
        <v>434</v>
      </c>
      <c r="B453" s="127" t="s">
        <v>150</v>
      </c>
      <c r="C453" s="128" t="s">
        <v>151</v>
      </c>
      <c r="D453" s="127" t="s">
        <v>24</v>
      </c>
      <c r="E453" s="129"/>
      <c r="F453" s="130"/>
      <c r="G453" s="130">
        <v>5.83</v>
      </c>
      <c r="H453" s="179"/>
    </row>
    <row r="454" spans="1:8" ht="24" customHeight="1" x14ac:dyDescent="0.2">
      <c r="A454" s="143" t="s">
        <v>436</v>
      </c>
      <c r="B454" s="143" t="s">
        <v>709</v>
      </c>
      <c r="C454" s="144" t="s">
        <v>710</v>
      </c>
      <c r="D454" s="143" t="s">
        <v>11</v>
      </c>
      <c r="E454" s="145">
        <v>0.03</v>
      </c>
      <c r="F454" s="146">
        <v>13.69</v>
      </c>
      <c r="G454" s="146">
        <f>F454*E454</f>
        <v>0.41069999999999995</v>
      </c>
    </row>
    <row r="455" spans="1:8" ht="24" customHeight="1" x14ac:dyDescent="0.2">
      <c r="A455" s="143" t="s">
        <v>436</v>
      </c>
      <c r="B455" s="143" t="s">
        <v>711</v>
      </c>
      <c r="C455" s="144" t="s">
        <v>712</v>
      </c>
      <c r="D455" s="143" t="s">
        <v>11</v>
      </c>
      <c r="E455" s="145">
        <v>0.03</v>
      </c>
      <c r="F455" s="146">
        <v>17.97</v>
      </c>
      <c r="G455" s="146">
        <v>0.53</v>
      </c>
    </row>
    <row r="456" spans="1:8" ht="24" customHeight="1" x14ac:dyDescent="0.2">
      <c r="A456" s="147" t="s">
        <v>435</v>
      </c>
      <c r="B456" s="147" t="s">
        <v>713</v>
      </c>
      <c r="C456" s="148" t="s">
        <v>151</v>
      </c>
      <c r="D456" s="147" t="s">
        <v>24</v>
      </c>
      <c r="E456" s="149">
        <v>1</v>
      </c>
      <c r="F456" s="150">
        <v>4.8899999999999997</v>
      </c>
      <c r="G456" s="150">
        <v>5.83</v>
      </c>
    </row>
    <row r="457" spans="1:8" ht="13.5" thickBot="1" x14ac:dyDescent="0.25">
      <c r="A457" s="139"/>
      <c r="B457" s="139"/>
      <c r="C457" s="140"/>
      <c r="D457" s="139"/>
      <c r="E457" s="141"/>
      <c r="F457" s="142"/>
      <c r="G457" s="142"/>
    </row>
    <row r="458" spans="1:8" ht="0.95" customHeight="1" thickTop="1" x14ac:dyDescent="0.2">
      <c r="A458" s="155"/>
      <c r="B458" s="155"/>
      <c r="C458" s="156"/>
      <c r="D458" s="155"/>
      <c r="E458" s="155"/>
      <c r="F458" s="157"/>
      <c r="G458" s="157"/>
    </row>
    <row r="459" spans="1:8" ht="18" customHeight="1" x14ac:dyDescent="0.2">
      <c r="A459" s="176" t="s">
        <v>152</v>
      </c>
      <c r="B459" s="176" t="s">
        <v>0</v>
      </c>
      <c r="C459" s="177" t="s">
        <v>1</v>
      </c>
      <c r="D459" s="176" t="s">
        <v>2</v>
      </c>
      <c r="E459" s="176" t="s">
        <v>3</v>
      </c>
      <c r="F459" s="178" t="s">
        <v>4</v>
      </c>
      <c r="G459" s="178" t="s">
        <v>5</v>
      </c>
    </row>
    <row r="460" spans="1:8" s="180" customFormat="1" ht="24" customHeight="1" x14ac:dyDescent="0.2">
      <c r="A460" s="127" t="s">
        <v>434</v>
      </c>
      <c r="B460" s="127" t="s">
        <v>153</v>
      </c>
      <c r="C460" s="128" t="s">
        <v>154</v>
      </c>
      <c r="D460" s="127" t="s">
        <v>24</v>
      </c>
      <c r="E460" s="129"/>
      <c r="F460" s="130"/>
      <c r="G460" s="130">
        <v>350.84</v>
      </c>
      <c r="H460" s="179"/>
    </row>
    <row r="461" spans="1:8" ht="24" customHeight="1" x14ac:dyDescent="0.2">
      <c r="A461" s="143" t="s">
        <v>436</v>
      </c>
      <c r="B461" s="143" t="s">
        <v>714</v>
      </c>
      <c r="C461" s="144" t="s">
        <v>715</v>
      </c>
      <c r="D461" s="143" t="s">
        <v>20</v>
      </c>
      <c r="E461" s="145">
        <v>1.6240000000000001</v>
      </c>
      <c r="F461" s="146">
        <v>38.270000000000003</v>
      </c>
      <c r="G461" s="146">
        <f>E461*F461</f>
        <v>62.150480000000009</v>
      </c>
    </row>
    <row r="462" spans="1:8" ht="24" customHeight="1" x14ac:dyDescent="0.2">
      <c r="A462" s="143" t="s">
        <v>436</v>
      </c>
      <c r="B462" s="143" t="s">
        <v>597</v>
      </c>
      <c r="C462" s="144" t="s">
        <v>598</v>
      </c>
      <c r="D462" s="143" t="s">
        <v>133</v>
      </c>
      <c r="E462" s="145">
        <v>3.0000000000000001E-3</v>
      </c>
      <c r="F462" s="146">
        <v>322.79000000000002</v>
      </c>
      <c r="G462" s="146">
        <f t="shared" ref="G462:G472" si="13">E462*F462</f>
        <v>0.96837000000000006</v>
      </c>
    </row>
    <row r="463" spans="1:8" ht="24" customHeight="1" x14ac:dyDescent="0.2">
      <c r="A463" s="143" t="s">
        <v>436</v>
      </c>
      <c r="B463" s="143" t="s">
        <v>716</v>
      </c>
      <c r="C463" s="144" t="s">
        <v>717</v>
      </c>
      <c r="D463" s="143" t="s">
        <v>133</v>
      </c>
      <c r="E463" s="145">
        <v>8.2900000000000001E-2</v>
      </c>
      <c r="F463" s="146">
        <v>240.25</v>
      </c>
      <c r="G463" s="146">
        <f t="shared" si="13"/>
        <v>19.916725</v>
      </c>
    </row>
    <row r="464" spans="1:8" ht="24" customHeight="1" x14ac:dyDescent="0.2">
      <c r="A464" s="143" t="s">
        <v>436</v>
      </c>
      <c r="B464" s="143" t="s">
        <v>718</v>
      </c>
      <c r="C464" s="144" t="s">
        <v>719</v>
      </c>
      <c r="D464" s="143" t="s">
        <v>20</v>
      </c>
      <c r="E464" s="145">
        <v>0.23039999999999999</v>
      </c>
      <c r="F464" s="146">
        <v>38.049999999999997</v>
      </c>
      <c r="G464" s="146">
        <f t="shared" si="13"/>
        <v>8.7667199999999994</v>
      </c>
    </row>
    <row r="465" spans="1:8" ht="24" customHeight="1" x14ac:dyDescent="0.2">
      <c r="A465" s="143" t="s">
        <v>436</v>
      </c>
      <c r="B465" s="143" t="s">
        <v>720</v>
      </c>
      <c r="C465" s="144" t="s">
        <v>721</v>
      </c>
      <c r="D465" s="143" t="s">
        <v>133</v>
      </c>
      <c r="E465" s="145">
        <v>4.6080000000000003E-2</v>
      </c>
      <c r="F465" s="146">
        <v>100.13</v>
      </c>
      <c r="G465" s="146">
        <f t="shared" si="13"/>
        <v>4.6139904000000005</v>
      </c>
    </row>
    <row r="466" spans="1:8" ht="24" customHeight="1" x14ac:dyDescent="0.2">
      <c r="A466" s="143" t="s">
        <v>436</v>
      </c>
      <c r="B466" s="143" t="s">
        <v>553</v>
      </c>
      <c r="C466" s="144" t="s">
        <v>472</v>
      </c>
      <c r="D466" s="143" t="s">
        <v>11</v>
      </c>
      <c r="E466" s="145">
        <v>0.5</v>
      </c>
      <c r="F466" s="146">
        <v>12.88</v>
      </c>
      <c r="G466" s="146">
        <f t="shared" si="13"/>
        <v>6.44</v>
      </c>
    </row>
    <row r="467" spans="1:8" ht="24" customHeight="1" x14ac:dyDescent="0.2">
      <c r="A467" s="143" t="s">
        <v>436</v>
      </c>
      <c r="B467" s="143" t="s">
        <v>554</v>
      </c>
      <c r="C467" s="144" t="s">
        <v>555</v>
      </c>
      <c r="D467" s="143" t="s">
        <v>11</v>
      </c>
      <c r="E467" s="145">
        <v>0.5</v>
      </c>
      <c r="F467" s="146">
        <v>17.79</v>
      </c>
      <c r="G467" s="146">
        <f t="shared" si="13"/>
        <v>8.8949999999999996</v>
      </c>
    </row>
    <row r="468" spans="1:8" ht="24" customHeight="1" x14ac:dyDescent="0.2">
      <c r="A468" s="143" t="s">
        <v>436</v>
      </c>
      <c r="B468" s="143" t="s">
        <v>722</v>
      </c>
      <c r="C468" s="144" t="s">
        <v>723</v>
      </c>
      <c r="D468" s="143" t="s">
        <v>20</v>
      </c>
      <c r="E468" s="145">
        <v>1.3440000000000001</v>
      </c>
      <c r="F468" s="146">
        <v>25.91</v>
      </c>
      <c r="G468" s="146">
        <f t="shared" si="13"/>
        <v>34.823039999999999</v>
      </c>
    </row>
    <row r="469" spans="1:8" ht="24" customHeight="1" x14ac:dyDescent="0.2">
      <c r="A469" s="143" t="s">
        <v>436</v>
      </c>
      <c r="B469" s="143" t="s">
        <v>724</v>
      </c>
      <c r="C469" s="144" t="s">
        <v>725</v>
      </c>
      <c r="D469" s="143" t="s">
        <v>20</v>
      </c>
      <c r="E469" s="145">
        <v>0.46079999999999999</v>
      </c>
      <c r="F469" s="146">
        <v>14.81</v>
      </c>
      <c r="G469" s="146">
        <f t="shared" si="13"/>
        <v>6.8244480000000003</v>
      </c>
    </row>
    <row r="470" spans="1:8" ht="24" customHeight="1" x14ac:dyDescent="0.2">
      <c r="A470" s="143" t="s">
        <v>436</v>
      </c>
      <c r="B470" s="143" t="s">
        <v>726</v>
      </c>
      <c r="C470" s="144" t="s">
        <v>727</v>
      </c>
      <c r="D470" s="143" t="s">
        <v>133</v>
      </c>
      <c r="E470" s="145">
        <v>0.61819999999999997</v>
      </c>
      <c r="F470" s="146">
        <v>43.79</v>
      </c>
      <c r="G470" s="146">
        <f t="shared" si="13"/>
        <v>27.070977999999997</v>
      </c>
    </row>
    <row r="471" spans="1:8" ht="24" customHeight="1" x14ac:dyDescent="0.2">
      <c r="A471" s="143" t="s">
        <v>436</v>
      </c>
      <c r="B471" s="143" t="s">
        <v>728</v>
      </c>
      <c r="C471" s="144" t="s">
        <v>729</v>
      </c>
      <c r="D471" s="143" t="s">
        <v>133</v>
      </c>
      <c r="E471" s="145">
        <v>0.24959999999999999</v>
      </c>
      <c r="F471" s="146">
        <v>43.79</v>
      </c>
      <c r="G471" s="146">
        <f t="shared" si="13"/>
        <v>10.929983999999999</v>
      </c>
    </row>
    <row r="472" spans="1:8" ht="24" customHeight="1" x14ac:dyDescent="0.2">
      <c r="A472" s="143" t="s">
        <v>436</v>
      </c>
      <c r="B472" s="143" t="s">
        <v>730</v>
      </c>
      <c r="C472" s="144" t="s">
        <v>731</v>
      </c>
      <c r="D472" s="143" t="s">
        <v>133</v>
      </c>
      <c r="E472" s="145">
        <v>0.36859999999999998</v>
      </c>
      <c r="F472" s="146">
        <v>20</v>
      </c>
      <c r="G472" s="146">
        <f t="shared" si="13"/>
        <v>7.3719999999999999</v>
      </c>
    </row>
    <row r="473" spans="1:8" ht="24" customHeight="1" x14ac:dyDescent="0.2">
      <c r="A473" s="147" t="s">
        <v>435</v>
      </c>
      <c r="B473" s="147" t="s">
        <v>732</v>
      </c>
      <c r="C473" s="148" t="s">
        <v>733</v>
      </c>
      <c r="D473" s="147" t="s">
        <v>24</v>
      </c>
      <c r="E473" s="149">
        <v>1</v>
      </c>
      <c r="F473" s="150">
        <v>152.12</v>
      </c>
      <c r="G473" s="150">
        <v>152.12</v>
      </c>
    </row>
    <row r="474" spans="1:8" ht="13.5" thickBot="1" x14ac:dyDescent="0.25">
      <c r="A474" s="139"/>
      <c r="B474" s="139"/>
      <c r="C474" s="140"/>
      <c r="D474" s="139"/>
      <c r="E474" s="141"/>
      <c r="F474" s="142"/>
      <c r="G474" s="142"/>
    </row>
    <row r="475" spans="1:8" ht="0.95" customHeight="1" thickTop="1" x14ac:dyDescent="0.2">
      <c r="A475" s="155"/>
      <c r="B475" s="155"/>
      <c r="C475" s="156"/>
      <c r="D475" s="155"/>
      <c r="E475" s="155"/>
      <c r="F475" s="157"/>
      <c r="G475" s="157"/>
    </row>
    <row r="476" spans="1:8" ht="18" customHeight="1" x14ac:dyDescent="0.2">
      <c r="A476" s="176" t="s">
        <v>155</v>
      </c>
      <c r="B476" s="176" t="s">
        <v>0</v>
      </c>
      <c r="C476" s="177" t="s">
        <v>1</v>
      </c>
      <c r="D476" s="176" t="s">
        <v>2</v>
      </c>
      <c r="E476" s="176" t="s">
        <v>3</v>
      </c>
      <c r="F476" s="178" t="s">
        <v>4</v>
      </c>
      <c r="G476" s="178" t="s">
        <v>5</v>
      </c>
    </row>
    <row r="477" spans="1:8" s="180" customFormat="1" ht="36" customHeight="1" x14ac:dyDescent="0.2">
      <c r="A477" s="127" t="s">
        <v>434</v>
      </c>
      <c r="B477" s="127" t="s">
        <v>156</v>
      </c>
      <c r="C477" s="128" t="s">
        <v>157</v>
      </c>
      <c r="D477" s="127" t="s">
        <v>24</v>
      </c>
      <c r="E477" s="129"/>
      <c r="F477" s="130"/>
      <c r="G477" s="130">
        <v>26.26</v>
      </c>
      <c r="H477" s="179"/>
    </row>
    <row r="478" spans="1:8" ht="24" customHeight="1" x14ac:dyDescent="0.2">
      <c r="A478" s="143" t="s">
        <v>436</v>
      </c>
      <c r="B478" s="143" t="s">
        <v>734</v>
      </c>
      <c r="C478" s="144" t="s">
        <v>735</v>
      </c>
      <c r="D478" s="143" t="s">
        <v>11</v>
      </c>
      <c r="E478" s="145">
        <v>0.49669999999999997</v>
      </c>
      <c r="F478" s="146">
        <v>14.13</v>
      </c>
      <c r="G478" s="146">
        <v>7.01</v>
      </c>
    </row>
    <row r="479" spans="1:8" ht="24" customHeight="1" x14ac:dyDescent="0.2">
      <c r="A479" s="143" t="s">
        <v>436</v>
      </c>
      <c r="B479" s="143" t="s">
        <v>736</v>
      </c>
      <c r="C479" s="144" t="s">
        <v>712</v>
      </c>
      <c r="D479" s="143" t="s">
        <v>11</v>
      </c>
      <c r="E479" s="145">
        <v>0.49669999999999997</v>
      </c>
      <c r="F479" s="146">
        <v>18.559999999999999</v>
      </c>
      <c r="G479" s="146">
        <v>9.2100000000000009</v>
      </c>
    </row>
    <row r="480" spans="1:8" ht="36" customHeight="1" x14ac:dyDescent="0.2">
      <c r="A480" s="147" t="s">
        <v>435</v>
      </c>
      <c r="B480" s="147" t="s">
        <v>737</v>
      </c>
      <c r="C480" s="148" t="s">
        <v>738</v>
      </c>
      <c r="D480" s="147" t="s">
        <v>24</v>
      </c>
      <c r="E480" s="149">
        <v>2</v>
      </c>
      <c r="F480" s="150">
        <v>0.12</v>
      </c>
      <c r="G480" s="150">
        <f>F480*E480</f>
        <v>0.24</v>
      </c>
    </row>
    <row r="481" spans="1:8" ht="24" customHeight="1" x14ac:dyDescent="0.2">
      <c r="A481" s="147" t="s">
        <v>435</v>
      </c>
      <c r="B481" s="147" t="s">
        <v>739</v>
      </c>
      <c r="C481" s="148" t="s">
        <v>740</v>
      </c>
      <c r="D481" s="147" t="s">
        <v>24</v>
      </c>
      <c r="E481" s="149">
        <v>1</v>
      </c>
      <c r="F481" s="150">
        <v>9.8000000000000007</v>
      </c>
      <c r="G481" s="150">
        <f>F481*E481</f>
        <v>9.8000000000000007</v>
      </c>
    </row>
    <row r="482" spans="1:8" x14ac:dyDescent="0.2">
      <c r="A482" s="139"/>
      <c r="B482" s="139"/>
      <c r="C482" s="140"/>
      <c r="D482" s="139"/>
      <c r="E482" s="141"/>
      <c r="F482" s="142"/>
      <c r="G482" s="142"/>
    </row>
    <row r="483" spans="1:8" ht="18" customHeight="1" x14ac:dyDescent="0.2">
      <c r="A483" s="176" t="s">
        <v>158</v>
      </c>
      <c r="B483" s="176" t="s">
        <v>0</v>
      </c>
      <c r="C483" s="177" t="s">
        <v>1</v>
      </c>
      <c r="D483" s="176" t="s">
        <v>2</v>
      </c>
      <c r="E483" s="176" t="s">
        <v>3</v>
      </c>
      <c r="F483" s="178" t="s">
        <v>4</v>
      </c>
      <c r="G483" s="178" t="s">
        <v>5</v>
      </c>
    </row>
    <row r="484" spans="1:8" s="180" customFormat="1" ht="24" customHeight="1" x14ac:dyDescent="0.2">
      <c r="A484" s="127" t="s">
        <v>434</v>
      </c>
      <c r="B484" s="127" t="s">
        <v>159</v>
      </c>
      <c r="C484" s="128" t="s">
        <v>160</v>
      </c>
      <c r="D484" s="127" t="s">
        <v>24</v>
      </c>
      <c r="E484" s="129"/>
      <c r="F484" s="130"/>
      <c r="G484" s="130">
        <v>42.89</v>
      </c>
      <c r="H484" s="179"/>
    </row>
    <row r="485" spans="1:8" ht="24" customHeight="1" x14ac:dyDescent="0.2">
      <c r="A485" s="143" t="s">
        <v>436</v>
      </c>
      <c r="B485" s="143" t="s">
        <v>709</v>
      </c>
      <c r="C485" s="144" t="s">
        <v>710</v>
      </c>
      <c r="D485" s="143" t="s">
        <v>11</v>
      </c>
      <c r="E485" s="145">
        <v>0.7</v>
      </c>
      <c r="F485" s="146">
        <v>13.69</v>
      </c>
      <c r="G485" s="146">
        <f>F485*E485</f>
        <v>9.5829999999999984</v>
      </c>
    </row>
    <row r="486" spans="1:8" ht="24" customHeight="1" x14ac:dyDescent="0.2">
      <c r="A486" s="143" t="s">
        <v>436</v>
      </c>
      <c r="B486" s="143" t="s">
        <v>711</v>
      </c>
      <c r="C486" s="144" t="s">
        <v>712</v>
      </c>
      <c r="D486" s="143" t="s">
        <v>11</v>
      </c>
      <c r="E486" s="145">
        <v>0.7</v>
      </c>
      <c r="F486" s="146">
        <v>17.97</v>
      </c>
      <c r="G486" s="146">
        <v>12.57</v>
      </c>
    </row>
    <row r="487" spans="1:8" ht="24" customHeight="1" x14ac:dyDescent="0.2">
      <c r="A487" s="147" t="s">
        <v>435</v>
      </c>
      <c r="B487" s="147" t="s">
        <v>741</v>
      </c>
      <c r="C487" s="148" t="s">
        <v>160</v>
      </c>
      <c r="D487" s="147" t="s">
        <v>24</v>
      </c>
      <c r="E487" s="149">
        <v>1</v>
      </c>
      <c r="F487" s="150">
        <v>20.74</v>
      </c>
      <c r="G487" s="150">
        <v>20.74</v>
      </c>
    </row>
    <row r="488" spans="1:8" ht="13.5" thickBot="1" x14ac:dyDescent="0.25">
      <c r="A488" s="139"/>
      <c r="B488" s="139"/>
      <c r="C488" s="140"/>
      <c r="D488" s="139"/>
      <c r="E488" s="141"/>
      <c r="F488" s="142"/>
      <c r="G488" s="142"/>
    </row>
    <row r="489" spans="1:8" ht="0.95" customHeight="1" thickTop="1" x14ac:dyDescent="0.2">
      <c r="A489" s="155"/>
      <c r="B489" s="155"/>
      <c r="C489" s="156"/>
      <c r="D489" s="155"/>
      <c r="E489" s="155"/>
      <c r="F489" s="157"/>
      <c r="G489" s="157"/>
    </row>
    <row r="490" spans="1:8" ht="18" customHeight="1" x14ac:dyDescent="0.2">
      <c r="A490" s="176" t="s">
        <v>161</v>
      </c>
      <c r="B490" s="176" t="s">
        <v>0</v>
      </c>
      <c r="C490" s="177" t="s">
        <v>1</v>
      </c>
      <c r="D490" s="176" t="s">
        <v>2</v>
      </c>
      <c r="E490" s="176" t="s">
        <v>3</v>
      </c>
      <c r="F490" s="178" t="s">
        <v>4</v>
      </c>
      <c r="G490" s="178" t="s">
        <v>5</v>
      </c>
    </row>
    <row r="491" spans="1:8" s="180" customFormat="1" ht="24" customHeight="1" x14ac:dyDescent="0.2">
      <c r="A491" s="127" t="s">
        <v>434</v>
      </c>
      <c r="B491" s="127" t="s">
        <v>162</v>
      </c>
      <c r="C491" s="128" t="s">
        <v>163</v>
      </c>
      <c r="D491" s="127" t="s">
        <v>24</v>
      </c>
      <c r="E491" s="129"/>
      <c r="F491" s="130"/>
      <c r="G491" s="130">
        <v>7</v>
      </c>
      <c r="H491" s="179"/>
    </row>
    <row r="492" spans="1:8" ht="24" customHeight="1" x14ac:dyDescent="0.2">
      <c r="A492" s="143" t="s">
        <v>436</v>
      </c>
      <c r="B492" s="143" t="s">
        <v>709</v>
      </c>
      <c r="C492" s="144" t="s">
        <v>710</v>
      </c>
      <c r="D492" s="143" t="s">
        <v>11</v>
      </c>
      <c r="E492" s="145">
        <v>0.1</v>
      </c>
      <c r="F492" s="146">
        <v>13.69</v>
      </c>
      <c r="G492" s="146">
        <f>E492*F492</f>
        <v>1.369</v>
      </c>
    </row>
    <row r="493" spans="1:8" ht="24" customHeight="1" x14ac:dyDescent="0.2">
      <c r="A493" s="143" t="s">
        <v>436</v>
      </c>
      <c r="B493" s="143" t="s">
        <v>711</v>
      </c>
      <c r="C493" s="144" t="s">
        <v>712</v>
      </c>
      <c r="D493" s="143" t="s">
        <v>11</v>
      </c>
      <c r="E493" s="145">
        <v>0.1</v>
      </c>
      <c r="F493" s="146">
        <v>17.97</v>
      </c>
      <c r="G493" s="146">
        <f>E493*F493</f>
        <v>1.7969999999999999</v>
      </c>
    </row>
    <row r="494" spans="1:8" ht="24" customHeight="1" x14ac:dyDescent="0.2">
      <c r="A494" s="147" t="s">
        <v>435</v>
      </c>
      <c r="B494" s="147" t="s">
        <v>742</v>
      </c>
      <c r="C494" s="148" t="s">
        <v>743</v>
      </c>
      <c r="D494" s="147" t="s">
        <v>24</v>
      </c>
      <c r="E494" s="149">
        <v>1</v>
      </c>
      <c r="F494" s="150">
        <v>3.85</v>
      </c>
      <c r="G494" s="150">
        <v>3.85</v>
      </c>
    </row>
    <row r="495" spans="1:8" ht="13.5" thickBot="1" x14ac:dyDescent="0.25">
      <c r="A495" s="139"/>
      <c r="B495" s="139"/>
      <c r="C495" s="140"/>
      <c r="D495" s="139"/>
      <c r="E495" s="141"/>
      <c r="F495" s="142"/>
      <c r="G495" s="142"/>
    </row>
    <row r="496" spans="1:8" ht="0.95" customHeight="1" thickTop="1" x14ac:dyDescent="0.2">
      <c r="A496" s="155"/>
      <c r="B496" s="155"/>
      <c r="C496" s="156"/>
      <c r="D496" s="155"/>
      <c r="E496" s="155"/>
      <c r="F496" s="157"/>
      <c r="G496" s="157"/>
    </row>
    <row r="497" spans="1:8" ht="18" customHeight="1" x14ac:dyDescent="0.2">
      <c r="A497" s="176" t="s">
        <v>164</v>
      </c>
      <c r="B497" s="176" t="s">
        <v>0</v>
      </c>
      <c r="C497" s="177" t="s">
        <v>1</v>
      </c>
      <c r="D497" s="176" t="s">
        <v>2</v>
      </c>
      <c r="E497" s="176" t="s">
        <v>3</v>
      </c>
      <c r="F497" s="178" t="s">
        <v>4</v>
      </c>
      <c r="G497" s="178" t="s">
        <v>5</v>
      </c>
    </row>
    <row r="498" spans="1:8" s="180" customFormat="1" ht="24" customHeight="1" x14ac:dyDescent="0.2">
      <c r="A498" s="127" t="s">
        <v>434</v>
      </c>
      <c r="B498" s="127" t="s">
        <v>879</v>
      </c>
      <c r="C498" s="128" t="s">
        <v>165</v>
      </c>
      <c r="D498" s="127" t="s">
        <v>24</v>
      </c>
      <c r="E498" s="129"/>
      <c r="F498" s="130"/>
      <c r="G498" s="130">
        <f>SUM(G499:G501)</f>
        <v>19.548349999999999</v>
      </c>
      <c r="H498" s="179"/>
    </row>
    <row r="499" spans="1:8" ht="24" customHeight="1" x14ac:dyDescent="0.2">
      <c r="A499" s="143" t="s">
        <v>436</v>
      </c>
      <c r="B499" s="143">
        <v>88247</v>
      </c>
      <c r="C499" s="144" t="s">
        <v>735</v>
      </c>
      <c r="D499" s="143" t="s">
        <v>11</v>
      </c>
      <c r="E499" s="145">
        <v>0.215</v>
      </c>
      <c r="F499" s="146">
        <v>14.13</v>
      </c>
      <c r="G499" s="146">
        <f>F499*E499</f>
        <v>3.0379499999999999</v>
      </c>
    </row>
    <row r="500" spans="1:8" ht="24" customHeight="1" x14ac:dyDescent="0.2">
      <c r="A500" s="143" t="s">
        <v>436</v>
      </c>
      <c r="B500" s="143">
        <v>88264</v>
      </c>
      <c r="C500" s="144" t="s">
        <v>712</v>
      </c>
      <c r="D500" s="143" t="s">
        <v>11</v>
      </c>
      <c r="E500" s="145">
        <v>0.215</v>
      </c>
      <c r="F500" s="146">
        <v>18.559999999999999</v>
      </c>
      <c r="G500" s="146">
        <f>F500*E500</f>
        <v>3.9903999999999997</v>
      </c>
    </row>
    <row r="501" spans="1:8" ht="24" customHeight="1" x14ac:dyDescent="0.2">
      <c r="A501" s="147" t="s">
        <v>435</v>
      </c>
      <c r="B501" s="147">
        <v>1804</v>
      </c>
      <c r="C501" s="148" t="s">
        <v>744</v>
      </c>
      <c r="D501" s="147" t="s">
        <v>24</v>
      </c>
      <c r="E501" s="149">
        <v>1</v>
      </c>
      <c r="F501" s="150">
        <v>12.59</v>
      </c>
      <c r="G501" s="150">
        <v>12.52</v>
      </c>
    </row>
    <row r="502" spans="1:8" ht="13.5" thickBot="1" x14ac:dyDescent="0.25">
      <c r="A502" s="139"/>
      <c r="B502" s="139"/>
      <c r="C502" s="140"/>
      <c r="D502" s="139"/>
      <c r="E502" s="141"/>
      <c r="F502" s="142"/>
      <c r="G502" s="142"/>
    </row>
    <row r="503" spans="1:8" ht="0.95" customHeight="1" thickTop="1" x14ac:dyDescent="0.2">
      <c r="A503" s="155"/>
      <c r="B503" s="155"/>
      <c r="C503" s="156"/>
      <c r="D503" s="155"/>
      <c r="E503" s="155"/>
      <c r="F503" s="157"/>
      <c r="G503" s="157"/>
    </row>
    <row r="504" spans="1:8" ht="18" customHeight="1" x14ac:dyDescent="0.2">
      <c r="A504" s="176" t="s">
        <v>166</v>
      </c>
      <c r="B504" s="176" t="s">
        <v>0</v>
      </c>
      <c r="C504" s="177" t="s">
        <v>1</v>
      </c>
      <c r="D504" s="176" t="s">
        <v>2</v>
      </c>
      <c r="E504" s="176" t="s">
        <v>3</v>
      </c>
      <c r="F504" s="178" t="s">
        <v>4</v>
      </c>
      <c r="G504" s="178" t="s">
        <v>5</v>
      </c>
    </row>
    <row r="505" spans="1:8" s="180" customFormat="1" ht="36" customHeight="1" x14ac:dyDescent="0.2">
      <c r="A505" s="127" t="s">
        <v>434</v>
      </c>
      <c r="B505" s="127" t="s">
        <v>167</v>
      </c>
      <c r="C505" s="128" t="s">
        <v>168</v>
      </c>
      <c r="D505" s="127" t="s">
        <v>28</v>
      </c>
      <c r="E505" s="129"/>
      <c r="F505" s="130"/>
      <c r="G505" s="130">
        <v>17.920000000000002</v>
      </c>
      <c r="H505" s="179"/>
    </row>
    <row r="506" spans="1:8" ht="24" customHeight="1" x14ac:dyDescent="0.2">
      <c r="A506" s="143" t="s">
        <v>436</v>
      </c>
      <c r="B506" s="143" t="s">
        <v>553</v>
      </c>
      <c r="C506" s="144" t="s">
        <v>472</v>
      </c>
      <c r="D506" s="143" t="s">
        <v>11</v>
      </c>
      <c r="E506" s="145">
        <v>0.5</v>
      </c>
      <c r="F506" s="146">
        <v>12.88</v>
      </c>
      <c r="G506" s="146">
        <f>F506*E506</f>
        <v>6.44</v>
      </c>
    </row>
    <row r="507" spans="1:8" ht="24" customHeight="1" x14ac:dyDescent="0.2">
      <c r="A507" s="143" t="s">
        <v>436</v>
      </c>
      <c r="B507" s="143" t="s">
        <v>711</v>
      </c>
      <c r="C507" s="144" t="s">
        <v>712</v>
      </c>
      <c r="D507" s="143" t="s">
        <v>11</v>
      </c>
      <c r="E507" s="145">
        <v>0.5</v>
      </c>
      <c r="F507" s="146">
        <v>17.97</v>
      </c>
      <c r="G507" s="146">
        <f>F507*E507</f>
        <v>8.9849999999999994</v>
      </c>
    </row>
    <row r="508" spans="1:8" ht="24" customHeight="1" x14ac:dyDescent="0.2">
      <c r="A508" s="147" t="s">
        <v>435</v>
      </c>
      <c r="B508" s="147" t="s">
        <v>745</v>
      </c>
      <c r="C508" s="148" t="s">
        <v>746</v>
      </c>
      <c r="D508" s="147" t="s">
        <v>28</v>
      </c>
      <c r="E508" s="149">
        <v>1</v>
      </c>
      <c r="F508" s="150">
        <v>2.5099999999999998</v>
      </c>
      <c r="G508" s="150">
        <v>2.5</v>
      </c>
    </row>
    <row r="509" spans="1:8" ht="13.5" thickBot="1" x14ac:dyDescent="0.25">
      <c r="A509" s="139"/>
      <c r="B509" s="139"/>
      <c r="C509" s="140"/>
      <c r="D509" s="139"/>
      <c r="E509" s="141"/>
      <c r="F509" s="142"/>
      <c r="G509" s="142"/>
    </row>
    <row r="510" spans="1:8" ht="0.95" customHeight="1" thickTop="1" x14ac:dyDescent="0.2">
      <c r="A510" s="155"/>
      <c r="B510" s="155"/>
      <c r="C510" s="156"/>
      <c r="D510" s="155"/>
      <c r="E510" s="155"/>
      <c r="F510" s="157"/>
      <c r="G510" s="157"/>
    </row>
    <row r="511" spans="1:8" ht="18" customHeight="1" x14ac:dyDescent="0.2">
      <c r="A511" s="176" t="s">
        <v>169</v>
      </c>
      <c r="B511" s="176" t="s">
        <v>0</v>
      </c>
      <c r="C511" s="177" t="s">
        <v>1</v>
      </c>
      <c r="D511" s="176" t="s">
        <v>2</v>
      </c>
      <c r="E511" s="176" t="s">
        <v>3</v>
      </c>
      <c r="F511" s="178" t="s">
        <v>4</v>
      </c>
      <c r="G511" s="178" t="s">
        <v>5</v>
      </c>
    </row>
    <row r="512" spans="1:8" s="180" customFormat="1" ht="24" customHeight="1" x14ac:dyDescent="0.2">
      <c r="A512" s="127" t="s">
        <v>434</v>
      </c>
      <c r="B512" s="127" t="s">
        <v>170</v>
      </c>
      <c r="C512" s="128" t="s">
        <v>171</v>
      </c>
      <c r="D512" s="127" t="s">
        <v>28</v>
      </c>
      <c r="E512" s="129"/>
      <c r="F512" s="130"/>
      <c r="G512" s="130">
        <v>54.28</v>
      </c>
      <c r="H512" s="179"/>
    </row>
    <row r="513" spans="1:8" ht="24" customHeight="1" x14ac:dyDescent="0.2">
      <c r="A513" s="143" t="s">
        <v>436</v>
      </c>
      <c r="B513" s="143" t="s">
        <v>709</v>
      </c>
      <c r="C513" s="144" t="s">
        <v>710</v>
      </c>
      <c r="D513" s="143" t="s">
        <v>11</v>
      </c>
      <c r="E513" s="145">
        <v>1</v>
      </c>
      <c r="F513" s="146">
        <v>13.69</v>
      </c>
      <c r="G513" s="146">
        <f>F513*E513</f>
        <v>13.69</v>
      </c>
    </row>
    <row r="514" spans="1:8" ht="24" customHeight="1" x14ac:dyDescent="0.2">
      <c r="A514" s="143" t="s">
        <v>436</v>
      </c>
      <c r="B514" s="143" t="s">
        <v>711</v>
      </c>
      <c r="C514" s="144" t="s">
        <v>712</v>
      </c>
      <c r="D514" s="143" t="s">
        <v>11</v>
      </c>
      <c r="E514" s="145">
        <v>1</v>
      </c>
      <c r="F514" s="146">
        <v>17.97</v>
      </c>
      <c r="G514" s="146">
        <f>F514*E514</f>
        <v>17.97</v>
      </c>
    </row>
    <row r="515" spans="1:8" ht="24" customHeight="1" x14ac:dyDescent="0.2">
      <c r="A515" s="147" t="s">
        <v>435</v>
      </c>
      <c r="B515" s="147" t="s">
        <v>747</v>
      </c>
      <c r="C515" s="148" t="s">
        <v>748</v>
      </c>
      <c r="D515" s="147" t="s">
        <v>28</v>
      </c>
      <c r="E515" s="149">
        <v>1.25</v>
      </c>
      <c r="F515" s="150">
        <v>13.69</v>
      </c>
      <c r="G515" s="150">
        <v>17.11</v>
      </c>
    </row>
    <row r="516" spans="1:8" ht="24" customHeight="1" x14ac:dyDescent="0.2">
      <c r="A516" s="147" t="s">
        <v>435</v>
      </c>
      <c r="B516" s="147" t="s">
        <v>749</v>
      </c>
      <c r="C516" s="148" t="s">
        <v>750</v>
      </c>
      <c r="D516" s="147" t="s">
        <v>28</v>
      </c>
      <c r="E516" s="149">
        <v>1.25</v>
      </c>
      <c r="F516" s="150">
        <v>4.41</v>
      </c>
      <c r="G516" s="150">
        <v>5.51</v>
      </c>
    </row>
    <row r="517" spans="1:8" ht="13.5" thickBot="1" x14ac:dyDescent="0.25">
      <c r="A517" s="139"/>
      <c r="B517" s="139"/>
      <c r="C517" s="140"/>
      <c r="D517" s="139"/>
      <c r="E517" s="141"/>
      <c r="F517" s="142"/>
      <c r="G517" s="142"/>
    </row>
    <row r="518" spans="1:8" ht="0.95" customHeight="1" thickTop="1" x14ac:dyDescent="0.2">
      <c r="A518" s="155"/>
      <c r="B518" s="155"/>
      <c r="C518" s="156"/>
      <c r="D518" s="155"/>
      <c r="E518" s="155"/>
      <c r="F518" s="157"/>
      <c r="G518" s="157"/>
    </row>
    <row r="519" spans="1:8" ht="18" customHeight="1" x14ac:dyDescent="0.2">
      <c r="A519" s="176" t="s">
        <v>172</v>
      </c>
      <c r="B519" s="176" t="s">
        <v>0</v>
      </c>
      <c r="C519" s="177" t="s">
        <v>1</v>
      </c>
      <c r="D519" s="176" t="s">
        <v>2</v>
      </c>
      <c r="E519" s="176" t="s">
        <v>3</v>
      </c>
      <c r="F519" s="178" t="s">
        <v>4</v>
      </c>
      <c r="G519" s="178" t="s">
        <v>5</v>
      </c>
    </row>
    <row r="520" spans="1:8" s="180" customFormat="1" ht="36" customHeight="1" x14ac:dyDescent="0.2">
      <c r="A520" s="127" t="s">
        <v>434</v>
      </c>
      <c r="B520" s="127" t="s">
        <v>173</v>
      </c>
      <c r="C520" s="128" t="s">
        <v>174</v>
      </c>
      <c r="D520" s="127" t="s">
        <v>28</v>
      </c>
      <c r="E520" s="129"/>
      <c r="F520" s="130"/>
      <c r="G520" s="130">
        <v>12.09</v>
      </c>
      <c r="H520" s="179"/>
    </row>
    <row r="521" spans="1:8" ht="36" customHeight="1" x14ac:dyDescent="0.2">
      <c r="A521" s="143" t="s">
        <v>436</v>
      </c>
      <c r="B521" s="143" t="s">
        <v>751</v>
      </c>
      <c r="C521" s="144" t="s">
        <v>752</v>
      </c>
      <c r="D521" s="143" t="s">
        <v>24</v>
      </c>
      <c r="E521" s="145">
        <v>0.33329999999999999</v>
      </c>
      <c r="F521" s="146">
        <v>4.5199999999999996</v>
      </c>
      <c r="G521" s="146">
        <v>1.5</v>
      </c>
    </row>
    <row r="522" spans="1:8" ht="60" customHeight="1" x14ac:dyDescent="0.2">
      <c r="A522" s="143" t="s">
        <v>436</v>
      </c>
      <c r="B522" s="143" t="s">
        <v>753</v>
      </c>
      <c r="C522" s="144" t="s">
        <v>754</v>
      </c>
      <c r="D522" s="143" t="s">
        <v>28</v>
      </c>
      <c r="E522" s="145">
        <v>1</v>
      </c>
      <c r="F522" s="146">
        <v>1.77</v>
      </c>
      <c r="G522" s="146">
        <v>1.77</v>
      </c>
    </row>
    <row r="523" spans="1:8" ht="24" customHeight="1" x14ac:dyDescent="0.2">
      <c r="A523" s="143" t="s">
        <v>436</v>
      </c>
      <c r="B523" s="143" t="s">
        <v>734</v>
      </c>
      <c r="C523" s="144" t="s">
        <v>735</v>
      </c>
      <c r="D523" s="143" t="s">
        <v>11</v>
      </c>
      <c r="E523" s="145">
        <v>8.2400000000000001E-2</v>
      </c>
      <c r="F523" s="146">
        <v>14.13</v>
      </c>
      <c r="G523" s="146">
        <v>1.1599999999999999</v>
      </c>
    </row>
    <row r="524" spans="1:8" ht="24" customHeight="1" x14ac:dyDescent="0.2">
      <c r="A524" s="143" t="s">
        <v>436</v>
      </c>
      <c r="B524" s="143" t="s">
        <v>736</v>
      </c>
      <c r="C524" s="144" t="s">
        <v>712</v>
      </c>
      <c r="D524" s="143" t="s">
        <v>11</v>
      </c>
      <c r="E524" s="145">
        <v>8.2400000000000001E-2</v>
      </c>
      <c r="F524" s="146">
        <v>18.559999999999999</v>
      </c>
      <c r="G524" s="146">
        <v>1.52</v>
      </c>
    </row>
    <row r="525" spans="1:8" ht="36" customHeight="1" x14ac:dyDescent="0.2">
      <c r="A525" s="147" t="s">
        <v>435</v>
      </c>
      <c r="B525" s="147" t="s">
        <v>755</v>
      </c>
      <c r="C525" s="148" t="s">
        <v>756</v>
      </c>
      <c r="D525" s="147" t="s">
        <v>28</v>
      </c>
      <c r="E525" s="149">
        <v>1.05</v>
      </c>
      <c r="F525" s="150">
        <v>5.85</v>
      </c>
      <c r="G525" s="150">
        <f>E525*F525</f>
        <v>6.1425000000000001</v>
      </c>
    </row>
    <row r="526" spans="1:8" ht="13.5" thickBot="1" x14ac:dyDescent="0.25">
      <c r="A526" s="139"/>
      <c r="B526" s="139"/>
      <c r="C526" s="140"/>
      <c r="D526" s="139"/>
      <c r="E526" s="141"/>
      <c r="F526" s="142"/>
      <c r="G526" s="142"/>
    </row>
    <row r="527" spans="1:8" ht="0.95" customHeight="1" thickTop="1" x14ac:dyDescent="0.2">
      <c r="A527" s="155"/>
      <c r="B527" s="155"/>
      <c r="C527" s="156"/>
      <c r="D527" s="155"/>
      <c r="E527" s="155"/>
      <c r="F527" s="157"/>
      <c r="G527" s="157"/>
    </row>
    <row r="528" spans="1:8" ht="18" customHeight="1" x14ac:dyDescent="0.2">
      <c r="A528" s="176" t="s">
        <v>175</v>
      </c>
      <c r="B528" s="176" t="s">
        <v>0</v>
      </c>
      <c r="C528" s="177" t="s">
        <v>1</v>
      </c>
      <c r="D528" s="176" t="s">
        <v>2</v>
      </c>
      <c r="E528" s="176" t="s">
        <v>3</v>
      </c>
      <c r="F528" s="178" t="s">
        <v>4</v>
      </c>
      <c r="G528" s="178" t="s">
        <v>5</v>
      </c>
    </row>
    <row r="529" spans="1:8" s="180" customFormat="1" ht="36" customHeight="1" x14ac:dyDescent="0.2">
      <c r="A529" s="127" t="s">
        <v>434</v>
      </c>
      <c r="B529" s="127" t="s">
        <v>176</v>
      </c>
      <c r="C529" s="128" t="s">
        <v>177</v>
      </c>
      <c r="D529" s="127" t="s">
        <v>28</v>
      </c>
      <c r="E529" s="129"/>
      <c r="F529" s="130"/>
      <c r="G529" s="130">
        <v>26.33</v>
      </c>
      <c r="H529" s="179"/>
    </row>
    <row r="530" spans="1:8" ht="36" customHeight="1" x14ac:dyDescent="0.2">
      <c r="A530" s="143" t="s">
        <v>436</v>
      </c>
      <c r="B530" s="143" t="s">
        <v>757</v>
      </c>
      <c r="C530" s="144" t="s">
        <v>758</v>
      </c>
      <c r="D530" s="143" t="s">
        <v>24</v>
      </c>
      <c r="E530" s="145">
        <v>0.33329999999999999</v>
      </c>
      <c r="F530" s="146">
        <v>10.54</v>
      </c>
      <c r="G530" s="146">
        <v>3.51</v>
      </c>
    </row>
    <row r="531" spans="1:8" ht="60" customHeight="1" x14ac:dyDescent="0.2">
      <c r="A531" s="143" t="s">
        <v>436</v>
      </c>
      <c r="B531" s="143" t="s">
        <v>753</v>
      </c>
      <c r="C531" s="144" t="s">
        <v>754</v>
      </c>
      <c r="D531" s="143" t="s">
        <v>28</v>
      </c>
      <c r="E531" s="145">
        <v>1</v>
      </c>
      <c r="F531" s="146">
        <v>1.77</v>
      </c>
      <c r="G531" s="146">
        <v>1.77</v>
      </c>
    </row>
    <row r="532" spans="1:8" ht="24" customHeight="1" x14ac:dyDescent="0.2">
      <c r="A532" s="143" t="s">
        <v>436</v>
      </c>
      <c r="B532" s="143" t="s">
        <v>734</v>
      </c>
      <c r="C532" s="144" t="s">
        <v>735</v>
      </c>
      <c r="D532" s="143" t="s">
        <v>11</v>
      </c>
      <c r="E532" s="145">
        <v>0.1701</v>
      </c>
      <c r="F532" s="146">
        <v>14.12</v>
      </c>
      <c r="G532" s="146">
        <v>2.4</v>
      </c>
    </row>
    <row r="533" spans="1:8" ht="24" customHeight="1" x14ac:dyDescent="0.2">
      <c r="A533" s="143" t="s">
        <v>436</v>
      </c>
      <c r="B533" s="143" t="s">
        <v>736</v>
      </c>
      <c r="C533" s="144" t="s">
        <v>712</v>
      </c>
      <c r="D533" s="143" t="s">
        <v>11</v>
      </c>
      <c r="E533" s="145">
        <v>0.1701</v>
      </c>
      <c r="F533" s="146">
        <v>18.55</v>
      </c>
      <c r="G533" s="146">
        <v>3.15</v>
      </c>
    </row>
    <row r="534" spans="1:8" ht="36" customHeight="1" x14ac:dyDescent="0.2">
      <c r="A534" s="147" t="s">
        <v>435</v>
      </c>
      <c r="B534" s="147" t="s">
        <v>759</v>
      </c>
      <c r="C534" s="148" t="s">
        <v>760</v>
      </c>
      <c r="D534" s="147" t="s">
        <v>28</v>
      </c>
      <c r="E534" s="149">
        <v>1.05</v>
      </c>
      <c r="F534" s="150">
        <v>14.77</v>
      </c>
      <c r="G534" s="150">
        <v>15.5</v>
      </c>
    </row>
    <row r="535" spans="1:8" ht="13.5" thickBot="1" x14ac:dyDescent="0.25">
      <c r="A535" s="139"/>
      <c r="B535" s="139"/>
      <c r="C535" s="140"/>
      <c r="D535" s="139"/>
      <c r="E535" s="141"/>
      <c r="F535" s="142"/>
      <c r="G535" s="142"/>
    </row>
    <row r="536" spans="1:8" ht="0.95" customHeight="1" thickTop="1" x14ac:dyDescent="0.2">
      <c r="A536" s="155"/>
      <c r="B536" s="155"/>
      <c r="C536" s="156"/>
      <c r="D536" s="155"/>
      <c r="E536" s="155"/>
      <c r="F536" s="157"/>
      <c r="G536" s="157"/>
    </row>
    <row r="537" spans="1:8" ht="18" customHeight="1" x14ac:dyDescent="0.2">
      <c r="A537" s="176" t="s">
        <v>178</v>
      </c>
      <c r="B537" s="176" t="s">
        <v>0</v>
      </c>
      <c r="C537" s="177" t="s">
        <v>1</v>
      </c>
      <c r="D537" s="176" t="s">
        <v>2</v>
      </c>
      <c r="E537" s="176" t="s">
        <v>3</v>
      </c>
      <c r="F537" s="178" t="s">
        <v>4</v>
      </c>
      <c r="G537" s="178" t="s">
        <v>5</v>
      </c>
    </row>
    <row r="538" spans="1:8" s="180" customFormat="1" ht="36" customHeight="1" x14ac:dyDescent="0.2">
      <c r="A538" s="127" t="s">
        <v>434</v>
      </c>
      <c r="B538" s="127" t="s">
        <v>179</v>
      </c>
      <c r="C538" s="128" t="s">
        <v>180</v>
      </c>
      <c r="D538" s="127" t="s">
        <v>28</v>
      </c>
      <c r="E538" s="129"/>
      <c r="F538" s="130"/>
      <c r="G538" s="130">
        <v>4.2300000000000004</v>
      </c>
      <c r="H538" s="179"/>
    </row>
    <row r="539" spans="1:8" ht="24" customHeight="1" x14ac:dyDescent="0.2">
      <c r="A539" s="143" t="s">
        <v>436</v>
      </c>
      <c r="B539" s="143" t="s">
        <v>734</v>
      </c>
      <c r="C539" s="144" t="s">
        <v>735</v>
      </c>
      <c r="D539" s="143" t="s">
        <v>11</v>
      </c>
      <c r="E539" s="145">
        <v>8.6999999999999994E-2</v>
      </c>
      <c r="F539" s="146">
        <v>14.12</v>
      </c>
      <c r="G539" s="146">
        <v>1.22</v>
      </c>
    </row>
    <row r="540" spans="1:8" ht="24" customHeight="1" x14ac:dyDescent="0.2">
      <c r="A540" s="143" t="s">
        <v>436</v>
      </c>
      <c r="B540" s="143" t="s">
        <v>736</v>
      </c>
      <c r="C540" s="144" t="s">
        <v>712</v>
      </c>
      <c r="D540" s="143" t="s">
        <v>11</v>
      </c>
      <c r="E540" s="145">
        <v>8.6999999999999994E-2</v>
      </c>
      <c r="F540" s="146">
        <v>18.55</v>
      </c>
      <c r="G540" s="146">
        <v>1.61</v>
      </c>
    </row>
    <row r="541" spans="1:8" ht="24" customHeight="1" x14ac:dyDescent="0.2">
      <c r="A541" s="147" t="s">
        <v>435</v>
      </c>
      <c r="B541" s="147" t="s">
        <v>761</v>
      </c>
      <c r="C541" s="148" t="s">
        <v>762</v>
      </c>
      <c r="D541" s="147" t="s">
        <v>477</v>
      </c>
      <c r="E541" s="149">
        <v>1.8E-3</v>
      </c>
      <c r="F541" s="150">
        <v>10.3</v>
      </c>
      <c r="G541" s="150">
        <v>0.01</v>
      </c>
    </row>
    <row r="542" spans="1:8" ht="24" customHeight="1" x14ac:dyDescent="0.2">
      <c r="A542" s="147" t="s">
        <v>435</v>
      </c>
      <c r="B542" s="147" t="s">
        <v>763</v>
      </c>
      <c r="C542" s="148" t="s">
        <v>764</v>
      </c>
      <c r="D542" s="147" t="s">
        <v>28</v>
      </c>
      <c r="E542" s="149">
        <v>1.1000000000000001</v>
      </c>
      <c r="F542" s="150">
        <v>1.27</v>
      </c>
      <c r="G542" s="150">
        <v>1.39</v>
      </c>
    </row>
    <row r="543" spans="1:8" ht="13.5" thickBot="1" x14ac:dyDescent="0.25">
      <c r="A543" s="139"/>
      <c r="B543" s="139"/>
      <c r="C543" s="140"/>
      <c r="D543" s="139"/>
      <c r="E543" s="141"/>
      <c r="F543" s="142"/>
      <c r="G543" s="142"/>
    </row>
    <row r="544" spans="1:8" ht="0.95" customHeight="1" thickTop="1" x14ac:dyDescent="0.2">
      <c r="A544" s="155"/>
      <c r="B544" s="155"/>
      <c r="C544" s="156"/>
      <c r="D544" s="155"/>
      <c r="E544" s="155"/>
      <c r="F544" s="157"/>
      <c r="G544" s="157"/>
    </row>
    <row r="545" spans="1:8" ht="18" customHeight="1" x14ac:dyDescent="0.2">
      <c r="A545" s="176" t="s">
        <v>181</v>
      </c>
      <c r="B545" s="176" t="s">
        <v>0</v>
      </c>
      <c r="C545" s="177" t="s">
        <v>1</v>
      </c>
      <c r="D545" s="176" t="s">
        <v>2</v>
      </c>
      <c r="E545" s="176" t="s">
        <v>3</v>
      </c>
      <c r="F545" s="178" t="s">
        <v>4</v>
      </c>
      <c r="G545" s="178" t="s">
        <v>5</v>
      </c>
    </row>
    <row r="546" spans="1:8" s="180" customFormat="1" ht="36" customHeight="1" x14ac:dyDescent="0.2">
      <c r="A546" s="127" t="s">
        <v>434</v>
      </c>
      <c r="B546" s="127" t="s">
        <v>182</v>
      </c>
      <c r="C546" s="128" t="s">
        <v>183</v>
      </c>
      <c r="D546" s="127" t="s">
        <v>24</v>
      </c>
      <c r="E546" s="129"/>
      <c r="F546" s="130"/>
      <c r="G546" s="130">
        <v>21.24</v>
      </c>
      <c r="H546" s="179"/>
    </row>
    <row r="547" spans="1:8" ht="36" customHeight="1" x14ac:dyDescent="0.2">
      <c r="A547" s="143" t="s">
        <v>436</v>
      </c>
      <c r="B547" s="143" t="s">
        <v>765</v>
      </c>
      <c r="C547" s="144" t="s">
        <v>766</v>
      </c>
      <c r="D547" s="143" t="s">
        <v>24</v>
      </c>
      <c r="E547" s="145">
        <v>1</v>
      </c>
      <c r="F547" s="146">
        <v>5.23</v>
      </c>
      <c r="G547" s="146">
        <v>5.23</v>
      </c>
    </row>
    <row r="548" spans="1:8" ht="36" customHeight="1" x14ac:dyDescent="0.2">
      <c r="A548" s="143" t="s">
        <v>436</v>
      </c>
      <c r="B548" s="143" t="s">
        <v>767</v>
      </c>
      <c r="C548" s="144" t="s">
        <v>768</v>
      </c>
      <c r="D548" s="143" t="s">
        <v>24</v>
      </c>
      <c r="E548" s="145">
        <v>1</v>
      </c>
      <c r="F548" s="146">
        <v>16.010000000000002</v>
      </c>
      <c r="G548" s="146">
        <v>16.010000000000002</v>
      </c>
    </row>
    <row r="549" spans="1:8" ht="13.5" thickBot="1" x14ac:dyDescent="0.25">
      <c r="A549" s="139"/>
      <c r="B549" s="139"/>
      <c r="C549" s="140"/>
      <c r="D549" s="139"/>
      <c r="E549" s="141"/>
      <c r="F549" s="142"/>
      <c r="G549" s="142"/>
    </row>
    <row r="550" spans="1:8" ht="0.95" customHeight="1" thickTop="1" x14ac:dyDescent="0.2">
      <c r="A550" s="155"/>
      <c r="B550" s="155"/>
      <c r="C550" s="156"/>
      <c r="D550" s="155"/>
      <c r="E550" s="155"/>
      <c r="F550" s="157"/>
      <c r="G550" s="157"/>
    </row>
    <row r="551" spans="1:8" ht="18" customHeight="1" x14ac:dyDescent="0.2">
      <c r="A551" s="176" t="s">
        <v>184</v>
      </c>
      <c r="B551" s="176" t="s">
        <v>0</v>
      </c>
      <c r="C551" s="177" t="s">
        <v>1</v>
      </c>
      <c r="D551" s="176" t="s">
        <v>2</v>
      </c>
      <c r="E551" s="176" t="s">
        <v>3</v>
      </c>
      <c r="F551" s="178" t="s">
        <v>4</v>
      </c>
      <c r="G551" s="178" t="s">
        <v>5</v>
      </c>
    </row>
    <row r="552" spans="1:8" s="180" customFormat="1" ht="36" customHeight="1" x14ac:dyDescent="0.2">
      <c r="A552" s="127" t="s">
        <v>434</v>
      </c>
      <c r="B552" s="127">
        <v>91961</v>
      </c>
      <c r="C552" s="128" t="s">
        <v>186</v>
      </c>
      <c r="D552" s="127" t="s">
        <v>24</v>
      </c>
      <c r="E552" s="129"/>
      <c r="F552" s="130"/>
      <c r="G552" s="130">
        <v>35.270000000000003</v>
      </c>
      <c r="H552" s="179"/>
    </row>
    <row r="553" spans="1:8" ht="36" customHeight="1" x14ac:dyDescent="0.2">
      <c r="A553" s="143" t="s">
        <v>436</v>
      </c>
      <c r="B553" s="143" t="s">
        <v>765</v>
      </c>
      <c r="C553" s="144" t="s">
        <v>766</v>
      </c>
      <c r="D553" s="143" t="s">
        <v>24</v>
      </c>
      <c r="E553" s="145">
        <v>1</v>
      </c>
      <c r="F553" s="146">
        <v>5.23</v>
      </c>
      <c r="G553" s="146">
        <v>5.23</v>
      </c>
    </row>
    <row r="554" spans="1:8" ht="36" customHeight="1" x14ac:dyDescent="0.2">
      <c r="A554" s="143" t="s">
        <v>436</v>
      </c>
      <c r="B554" s="143" t="s">
        <v>769</v>
      </c>
      <c r="C554" s="144" t="s">
        <v>770</v>
      </c>
      <c r="D554" s="143" t="s">
        <v>24</v>
      </c>
      <c r="E554" s="145">
        <v>1</v>
      </c>
      <c r="F554" s="146">
        <v>30.02</v>
      </c>
      <c r="G554" s="146">
        <v>30.04</v>
      </c>
    </row>
    <row r="555" spans="1:8" ht="13.5" thickBot="1" x14ac:dyDescent="0.25">
      <c r="A555" s="139"/>
      <c r="B555" s="139"/>
      <c r="C555" s="140"/>
      <c r="D555" s="139"/>
      <c r="E555" s="141"/>
      <c r="F555" s="142"/>
      <c r="G555" s="142"/>
    </row>
    <row r="556" spans="1:8" ht="0.95" customHeight="1" thickTop="1" x14ac:dyDescent="0.2">
      <c r="A556" s="155"/>
      <c r="B556" s="155"/>
      <c r="C556" s="156"/>
      <c r="D556" s="155"/>
      <c r="E556" s="155"/>
      <c r="F556" s="157"/>
      <c r="G556" s="157"/>
    </row>
    <row r="557" spans="1:8" ht="18" customHeight="1" x14ac:dyDescent="0.2">
      <c r="A557" s="176" t="s">
        <v>187</v>
      </c>
      <c r="B557" s="176" t="s">
        <v>0</v>
      </c>
      <c r="C557" s="177" t="s">
        <v>1</v>
      </c>
      <c r="D557" s="176" t="s">
        <v>2</v>
      </c>
      <c r="E557" s="176" t="s">
        <v>3</v>
      </c>
      <c r="F557" s="178" t="s">
        <v>4</v>
      </c>
      <c r="G557" s="178" t="s">
        <v>5</v>
      </c>
    </row>
    <row r="558" spans="1:8" s="180" customFormat="1" ht="36" customHeight="1" x14ac:dyDescent="0.2">
      <c r="A558" s="127" t="s">
        <v>434</v>
      </c>
      <c r="B558" s="127" t="s">
        <v>188</v>
      </c>
      <c r="C558" s="128" t="s">
        <v>189</v>
      </c>
      <c r="D558" s="127" t="s">
        <v>24</v>
      </c>
      <c r="E558" s="129"/>
      <c r="F558" s="130"/>
      <c r="G558" s="130">
        <v>17.14</v>
      </c>
      <c r="H558" s="179"/>
    </row>
    <row r="559" spans="1:8" ht="36" customHeight="1" x14ac:dyDescent="0.2">
      <c r="A559" s="143" t="s">
        <v>436</v>
      </c>
      <c r="B559" s="143" t="s">
        <v>765</v>
      </c>
      <c r="C559" s="144" t="s">
        <v>766</v>
      </c>
      <c r="D559" s="143" t="s">
        <v>24</v>
      </c>
      <c r="E559" s="145">
        <v>1</v>
      </c>
      <c r="F559" s="146">
        <v>5.23</v>
      </c>
      <c r="G559" s="146">
        <v>5.23</v>
      </c>
    </row>
    <row r="560" spans="1:8" ht="36" customHeight="1" x14ac:dyDescent="0.2">
      <c r="A560" s="143" t="s">
        <v>436</v>
      </c>
      <c r="B560" s="143" t="s">
        <v>771</v>
      </c>
      <c r="C560" s="144" t="s">
        <v>772</v>
      </c>
      <c r="D560" s="143" t="s">
        <v>24</v>
      </c>
      <c r="E560" s="145">
        <v>1</v>
      </c>
      <c r="F560" s="146">
        <v>11.91</v>
      </c>
      <c r="G560" s="146">
        <v>11.91</v>
      </c>
    </row>
    <row r="561" spans="1:8" ht="13.5" thickBot="1" x14ac:dyDescent="0.25">
      <c r="A561" s="139"/>
      <c r="B561" s="139"/>
      <c r="C561" s="140"/>
      <c r="D561" s="139"/>
      <c r="E561" s="141"/>
      <c r="F561" s="142"/>
      <c r="G561" s="142"/>
    </row>
    <row r="562" spans="1:8" ht="0.95" customHeight="1" thickTop="1" x14ac:dyDescent="0.2">
      <c r="A562" s="155"/>
      <c r="B562" s="155"/>
      <c r="C562" s="156"/>
      <c r="D562" s="155"/>
      <c r="E562" s="155"/>
      <c r="F562" s="157"/>
      <c r="G562" s="157"/>
    </row>
    <row r="563" spans="1:8" ht="18" customHeight="1" x14ac:dyDescent="0.2">
      <c r="A563" s="176" t="s">
        <v>190</v>
      </c>
      <c r="B563" s="176" t="s">
        <v>0</v>
      </c>
      <c r="C563" s="177" t="s">
        <v>1</v>
      </c>
      <c r="D563" s="176" t="s">
        <v>2</v>
      </c>
      <c r="E563" s="176" t="s">
        <v>3</v>
      </c>
      <c r="F563" s="178" t="s">
        <v>4</v>
      </c>
      <c r="G563" s="178" t="s">
        <v>5</v>
      </c>
    </row>
    <row r="564" spans="1:8" s="180" customFormat="1" ht="24" customHeight="1" x14ac:dyDescent="0.2">
      <c r="A564" s="127" t="s">
        <v>434</v>
      </c>
      <c r="B564" s="127">
        <v>97610</v>
      </c>
      <c r="C564" s="128" t="s">
        <v>192</v>
      </c>
      <c r="D564" s="127" t="s">
        <v>24</v>
      </c>
      <c r="E564" s="129"/>
      <c r="F564" s="130"/>
      <c r="G564" s="130">
        <v>33.65</v>
      </c>
      <c r="H564" s="179"/>
    </row>
    <row r="565" spans="1:8" ht="24" customHeight="1" x14ac:dyDescent="0.2">
      <c r="A565" s="143" t="s">
        <v>436</v>
      </c>
      <c r="B565" s="143" t="s">
        <v>734</v>
      </c>
      <c r="C565" s="144" t="s">
        <v>735</v>
      </c>
      <c r="D565" s="143" t="s">
        <v>11</v>
      </c>
      <c r="E565" s="145">
        <v>6.9000000000000006E-2</v>
      </c>
      <c r="F565" s="146">
        <v>14.13</v>
      </c>
      <c r="G565" s="146">
        <v>0.97</v>
      </c>
    </row>
    <row r="566" spans="1:8" ht="24" customHeight="1" x14ac:dyDescent="0.2">
      <c r="A566" s="143" t="s">
        <v>436</v>
      </c>
      <c r="B566" s="143" t="s">
        <v>736</v>
      </c>
      <c r="C566" s="144" t="s">
        <v>712</v>
      </c>
      <c r="D566" s="143" t="s">
        <v>11</v>
      </c>
      <c r="E566" s="145">
        <v>0.16550000000000001</v>
      </c>
      <c r="F566" s="146">
        <v>18.559999999999999</v>
      </c>
      <c r="G566" s="146">
        <v>3.07</v>
      </c>
    </row>
    <row r="567" spans="1:8" ht="24" customHeight="1" x14ac:dyDescent="0.2">
      <c r="A567" s="147" t="s">
        <v>435</v>
      </c>
      <c r="B567" s="147" t="s">
        <v>773</v>
      </c>
      <c r="C567" s="148" t="s">
        <v>774</v>
      </c>
      <c r="D567" s="147" t="s">
        <v>24</v>
      </c>
      <c r="E567" s="149">
        <v>1</v>
      </c>
      <c r="F567" s="150">
        <v>27.31</v>
      </c>
      <c r="G567" s="150">
        <v>27.31</v>
      </c>
    </row>
    <row r="568" spans="1:8" ht="24" customHeight="1" x14ac:dyDescent="0.2">
      <c r="A568" s="147" t="s">
        <v>435</v>
      </c>
      <c r="B568" s="147" t="s">
        <v>775</v>
      </c>
      <c r="C568" s="148" t="s">
        <v>776</v>
      </c>
      <c r="D568" s="147" t="s">
        <v>24</v>
      </c>
      <c r="E568" s="149">
        <v>1</v>
      </c>
      <c r="F568" s="150">
        <v>2.2999999999999998</v>
      </c>
      <c r="G568" s="150">
        <v>2.2999999999999998</v>
      </c>
    </row>
    <row r="569" spans="1:8" ht="13.5" thickBot="1" x14ac:dyDescent="0.25">
      <c r="A569" s="139"/>
      <c r="B569" s="139"/>
      <c r="C569" s="140"/>
      <c r="D569" s="139"/>
      <c r="E569" s="141"/>
      <c r="F569" s="142"/>
      <c r="G569" s="142"/>
    </row>
    <row r="570" spans="1:8" ht="0.95" customHeight="1" thickTop="1" x14ac:dyDescent="0.2">
      <c r="A570" s="155"/>
      <c r="B570" s="155"/>
      <c r="C570" s="156"/>
      <c r="D570" s="155"/>
      <c r="E570" s="155"/>
      <c r="F570" s="157"/>
      <c r="G570" s="157"/>
    </row>
    <row r="571" spans="1:8" ht="18" customHeight="1" x14ac:dyDescent="0.2">
      <c r="A571" s="176" t="s">
        <v>193</v>
      </c>
      <c r="B571" s="176" t="s">
        <v>0</v>
      </c>
      <c r="C571" s="177" t="s">
        <v>1</v>
      </c>
      <c r="D571" s="176" t="s">
        <v>2</v>
      </c>
      <c r="E571" s="176" t="s">
        <v>3</v>
      </c>
      <c r="F571" s="178" t="s">
        <v>4</v>
      </c>
      <c r="G571" s="178" t="s">
        <v>5</v>
      </c>
    </row>
    <row r="572" spans="1:8" s="180" customFormat="1" ht="36" customHeight="1" x14ac:dyDescent="0.2">
      <c r="A572" s="127" t="s">
        <v>434</v>
      </c>
      <c r="B572" s="127" t="s">
        <v>880</v>
      </c>
      <c r="C572" s="128" t="s">
        <v>194</v>
      </c>
      <c r="D572" s="127" t="s">
        <v>24</v>
      </c>
      <c r="E572" s="129"/>
      <c r="F572" s="130"/>
      <c r="G572" s="130">
        <f>SUM(G573:G575)</f>
        <v>8.3103999999999996</v>
      </c>
      <c r="H572" s="179"/>
    </row>
    <row r="573" spans="1:8" ht="24" customHeight="1" x14ac:dyDescent="0.2">
      <c r="A573" s="143" t="s">
        <v>436</v>
      </c>
      <c r="B573" s="143">
        <v>88247</v>
      </c>
      <c r="C573" s="144" t="s">
        <v>735</v>
      </c>
      <c r="D573" s="143" t="s">
        <v>11</v>
      </c>
      <c r="E573" s="145">
        <v>0.16</v>
      </c>
      <c r="F573" s="146">
        <v>14.13</v>
      </c>
      <c r="G573" s="146">
        <f>F573*E573</f>
        <v>2.2608000000000001</v>
      </c>
    </row>
    <row r="574" spans="1:8" ht="24" customHeight="1" x14ac:dyDescent="0.2">
      <c r="A574" s="143" t="s">
        <v>436</v>
      </c>
      <c r="B574" s="143" t="s">
        <v>736</v>
      </c>
      <c r="C574" s="144" t="s">
        <v>712</v>
      </c>
      <c r="D574" s="143" t="s">
        <v>11</v>
      </c>
      <c r="E574" s="145">
        <v>0.16</v>
      </c>
      <c r="F574" s="146">
        <v>18.559999999999999</v>
      </c>
      <c r="G574" s="146">
        <f>F574*E574</f>
        <v>2.9695999999999998</v>
      </c>
    </row>
    <row r="575" spans="1:8" ht="36" customHeight="1" x14ac:dyDescent="0.2">
      <c r="A575" s="147" t="s">
        <v>435</v>
      </c>
      <c r="B575" s="147">
        <v>38773</v>
      </c>
      <c r="C575" s="148" t="s">
        <v>777</v>
      </c>
      <c r="D575" s="147" t="s">
        <v>24</v>
      </c>
      <c r="E575" s="149">
        <v>1</v>
      </c>
      <c r="F575" s="150">
        <v>3.08</v>
      </c>
      <c r="G575" s="150">
        <v>3.08</v>
      </c>
    </row>
    <row r="576" spans="1:8" ht="13.5" thickBot="1" x14ac:dyDescent="0.25">
      <c r="A576" s="139"/>
      <c r="B576" s="139"/>
      <c r="C576" s="140"/>
      <c r="D576" s="139"/>
      <c r="E576" s="141"/>
      <c r="F576" s="142"/>
      <c r="G576" s="142"/>
    </row>
    <row r="577" spans="1:8" ht="0.95" customHeight="1" thickTop="1" x14ac:dyDescent="0.2">
      <c r="A577" s="155"/>
      <c r="B577" s="155"/>
      <c r="C577" s="156"/>
      <c r="D577" s="155"/>
      <c r="E577" s="155"/>
      <c r="F577" s="157"/>
      <c r="G577" s="157"/>
    </row>
    <row r="578" spans="1:8" ht="18" customHeight="1" x14ac:dyDescent="0.2">
      <c r="A578" s="176" t="s">
        <v>195</v>
      </c>
      <c r="B578" s="176" t="s">
        <v>0</v>
      </c>
      <c r="C578" s="177" t="s">
        <v>1</v>
      </c>
      <c r="D578" s="176" t="s">
        <v>2</v>
      </c>
      <c r="E578" s="176" t="s">
        <v>3</v>
      </c>
      <c r="F578" s="178" t="s">
        <v>4</v>
      </c>
      <c r="G578" s="178" t="s">
        <v>5</v>
      </c>
    </row>
    <row r="579" spans="1:8" s="180" customFormat="1" ht="24" customHeight="1" x14ac:dyDescent="0.2">
      <c r="A579" s="127" t="s">
        <v>434</v>
      </c>
      <c r="B579" s="127" t="s">
        <v>842</v>
      </c>
      <c r="C579" s="128" t="s">
        <v>196</v>
      </c>
      <c r="D579" s="127" t="s">
        <v>24</v>
      </c>
      <c r="E579" s="129"/>
      <c r="F579" s="130"/>
      <c r="G579" s="130">
        <f>SUM(G580:G582)</f>
        <v>128.71770000000001</v>
      </c>
      <c r="H579" s="179"/>
    </row>
    <row r="580" spans="1:8" ht="24" customHeight="1" x14ac:dyDescent="0.2">
      <c r="A580" s="143" t="s">
        <v>436</v>
      </c>
      <c r="B580" s="143" t="s">
        <v>734</v>
      </c>
      <c r="C580" s="144" t="s">
        <v>735</v>
      </c>
      <c r="D580" s="143" t="s">
        <v>11</v>
      </c>
      <c r="E580" s="145">
        <v>0.33</v>
      </c>
      <c r="F580" s="146">
        <v>14.13</v>
      </c>
      <c r="G580" s="146">
        <f>F580*E580</f>
        <v>4.6629000000000005</v>
      </c>
    </row>
    <row r="581" spans="1:8" ht="24" customHeight="1" x14ac:dyDescent="0.2">
      <c r="A581" s="143" t="s">
        <v>436</v>
      </c>
      <c r="B581" s="143" t="s">
        <v>736</v>
      </c>
      <c r="C581" s="144" t="s">
        <v>712</v>
      </c>
      <c r="D581" s="143" t="s">
        <v>11</v>
      </c>
      <c r="E581" s="145">
        <v>0.33</v>
      </c>
      <c r="F581" s="146">
        <v>18.559999999999999</v>
      </c>
      <c r="G581" s="146">
        <f>F581*E581</f>
        <v>6.1247999999999996</v>
      </c>
    </row>
    <row r="582" spans="1:8" ht="24" customHeight="1" x14ac:dyDescent="0.2">
      <c r="A582" s="147" t="s">
        <v>435</v>
      </c>
      <c r="B582" s="147" t="s">
        <v>840</v>
      </c>
      <c r="C582" s="148" t="s">
        <v>778</v>
      </c>
      <c r="D582" s="147" t="s">
        <v>24</v>
      </c>
      <c r="E582" s="149">
        <v>1</v>
      </c>
      <c r="F582" s="150">
        <v>117.93</v>
      </c>
      <c r="G582" s="150">
        <v>117.93</v>
      </c>
    </row>
    <row r="583" spans="1:8" x14ac:dyDescent="0.2">
      <c r="A583" s="139"/>
      <c r="B583" s="139"/>
      <c r="C583" s="140"/>
      <c r="D583" s="139"/>
      <c r="E583" s="141"/>
      <c r="F583" s="142"/>
      <c r="G583" s="142"/>
    </row>
    <row r="584" spans="1:8" ht="18" customHeight="1" x14ac:dyDescent="0.2">
      <c r="A584" s="176" t="s">
        <v>197</v>
      </c>
      <c r="B584" s="176" t="s">
        <v>0</v>
      </c>
      <c r="C584" s="177" t="s">
        <v>1</v>
      </c>
      <c r="D584" s="176" t="s">
        <v>2</v>
      </c>
      <c r="E584" s="176" t="s">
        <v>3</v>
      </c>
      <c r="F584" s="178" t="s">
        <v>4</v>
      </c>
      <c r="G584" s="178" t="s">
        <v>5</v>
      </c>
    </row>
    <row r="585" spans="1:8" s="180" customFormat="1" ht="24" customHeight="1" x14ac:dyDescent="0.2">
      <c r="A585" s="127" t="s">
        <v>434</v>
      </c>
      <c r="B585" s="127" t="s">
        <v>843</v>
      </c>
      <c r="C585" s="128" t="s">
        <v>198</v>
      </c>
      <c r="D585" s="127" t="s">
        <v>24</v>
      </c>
      <c r="E585" s="129"/>
      <c r="F585" s="130"/>
      <c r="G585" s="130">
        <f>SUM(G586:G588)</f>
        <v>33.565478999999996</v>
      </c>
      <c r="H585" s="179"/>
    </row>
    <row r="586" spans="1:8" ht="24" customHeight="1" x14ac:dyDescent="0.2">
      <c r="A586" s="143" t="s">
        <v>436</v>
      </c>
      <c r="B586" s="143" t="s">
        <v>734</v>
      </c>
      <c r="C586" s="144" t="s">
        <v>735</v>
      </c>
      <c r="D586" s="143" t="s">
        <v>11</v>
      </c>
      <c r="E586" s="145">
        <v>0.1963</v>
      </c>
      <c r="F586" s="146">
        <v>14.13</v>
      </c>
      <c r="G586" s="146">
        <f>F586*E586</f>
        <v>2.7737190000000003</v>
      </c>
    </row>
    <row r="587" spans="1:8" ht="24" customHeight="1" x14ac:dyDescent="0.2">
      <c r="A587" s="143" t="s">
        <v>436</v>
      </c>
      <c r="B587" s="143" t="s">
        <v>736</v>
      </c>
      <c r="C587" s="144" t="s">
        <v>712</v>
      </c>
      <c r="D587" s="143" t="s">
        <v>11</v>
      </c>
      <c r="E587" s="145">
        <v>0.47099999999999997</v>
      </c>
      <c r="F587" s="146">
        <v>18.559999999999999</v>
      </c>
      <c r="G587" s="146">
        <f>F587*E587</f>
        <v>8.7417599999999993</v>
      </c>
    </row>
    <row r="588" spans="1:8" ht="27" customHeight="1" x14ac:dyDescent="0.2">
      <c r="A588" s="147" t="s">
        <v>435</v>
      </c>
      <c r="B588" s="147" t="s">
        <v>841</v>
      </c>
      <c r="C588" s="148" t="s">
        <v>839</v>
      </c>
      <c r="D588" s="147" t="s">
        <v>24</v>
      </c>
      <c r="E588" s="149">
        <v>1</v>
      </c>
      <c r="F588" s="150">
        <v>22.05</v>
      </c>
      <c r="G588" s="150">
        <v>22.05</v>
      </c>
    </row>
    <row r="589" spans="1:8" ht="13.5" thickBot="1" x14ac:dyDescent="0.25">
      <c r="A589" s="139"/>
      <c r="B589" s="139"/>
      <c r="C589" s="140"/>
      <c r="D589" s="139"/>
      <c r="E589" s="141"/>
      <c r="F589" s="142"/>
      <c r="G589" s="142"/>
    </row>
    <row r="590" spans="1:8" ht="0.95" customHeight="1" thickTop="1" x14ac:dyDescent="0.2">
      <c r="A590" s="155"/>
      <c r="B590" s="155"/>
      <c r="C590" s="156"/>
      <c r="D590" s="155"/>
      <c r="E590" s="155"/>
      <c r="F590" s="157"/>
      <c r="G590" s="157"/>
    </row>
    <row r="591" spans="1:8" ht="18" customHeight="1" x14ac:dyDescent="0.2">
      <c r="A591" s="176" t="s">
        <v>199</v>
      </c>
      <c r="B591" s="176" t="s">
        <v>0</v>
      </c>
      <c r="C591" s="177" t="s">
        <v>1</v>
      </c>
      <c r="D591" s="176" t="s">
        <v>2</v>
      </c>
      <c r="E591" s="176" t="s">
        <v>3</v>
      </c>
      <c r="F591" s="178" t="s">
        <v>4</v>
      </c>
      <c r="G591" s="178" t="s">
        <v>5</v>
      </c>
    </row>
    <row r="592" spans="1:8" s="180" customFormat="1" ht="24" customHeight="1" x14ac:dyDescent="0.2">
      <c r="A592" s="127" t="s">
        <v>434</v>
      </c>
      <c r="B592" s="127" t="s">
        <v>844</v>
      </c>
      <c r="C592" s="128" t="s">
        <v>200</v>
      </c>
      <c r="D592" s="127" t="s">
        <v>24</v>
      </c>
      <c r="E592" s="129"/>
      <c r="F592" s="130"/>
      <c r="G592" s="130">
        <f>SUM(G593:G595)</f>
        <v>44.830399999999997</v>
      </c>
      <c r="H592" s="179"/>
    </row>
    <row r="593" spans="1:8" ht="24" customHeight="1" x14ac:dyDescent="0.2">
      <c r="A593" s="143" t="s">
        <v>436</v>
      </c>
      <c r="B593" s="143" t="s">
        <v>734</v>
      </c>
      <c r="C593" s="144" t="s">
        <v>735</v>
      </c>
      <c r="D593" s="143" t="s">
        <v>11</v>
      </c>
      <c r="E593" s="145">
        <v>0.16</v>
      </c>
      <c r="F593" s="146">
        <v>14.13</v>
      </c>
      <c r="G593" s="146">
        <f>F593*E593</f>
        <v>2.2608000000000001</v>
      </c>
    </row>
    <row r="594" spans="1:8" ht="24" customHeight="1" x14ac:dyDescent="0.2">
      <c r="A594" s="143" t="s">
        <v>436</v>
      </c>
      <c r="B594" s="143" t="s">
        <v>736</v>
      </c>
      <c r="C594" s="144" t="s">
        <v>712</v>
      </c>
      <c r="D594" s="143" t="s">
        <v>11</v>
      </c>
      <c r="E594" s="145">
        <v>0.16</v>
      </c>
      <c r="F594" s="146">
        <v>18.559999999999999</v>
      </c>
      <c r="G594" s="146">
        <f>F594*E594</f>
        <v>2.9695999999999998</v>
      </c>
    </row>
    <row r="595" spans="1:8" ht="24" customHeight="1" x14ac:dyDescent="0.2">
      <c r="A595" s="147" t="s">
        <v>435</v>
      </c>
      <c r="B595" s="147" t="s">
        <v>870</v>
      </c>
      <c r="C595" s="148" t="s">
        <v>779</v>
      </c>
      <c r="D595" s="147" t="s">
        <v>24</v>
      </c>
      <c r="E595" s="149">
        <v>1</v>
      </c>
      <c r="F595" s="150">
        <v>39.6</v>
      </c>
      <c r="G595" s="150">
        <v>39.6</v>
      </c>
    </row>
    <row r="596" spans="1:8" ht="13.5" thickBot="1" x14ac:dyDescent="0.25">
      <c r="A596" s="139"/>
      <c r="B596" s="139"/>
      <c r="C596" s="140"/>
      <c r="D596" s="139"/>
      <c r="E596" s="141"/>
      <c r="F596" s="142"/>
      <c r="G596" s="142"/>
    </row>
    <row r="597" spans="1:8" ht="0.95" customHeight="1" thickTop="1" x14ac:dyDescent="0.2">
      <c r="A597" s="155"/>
      <c r="B597" s="155"/>
      <c r="C597" s="156"/>
      <c r="D597" s="155"/>
      <c r="E597" s="155"/>
      <c r="F597" s="157"/>
      <c r="G597" s="157"/>
    </row>
    <row r="598" spans="1:8" ht="18" customHeight="1" x14ac:dyDescent="0.2">
      <c r="A598" s="176" t="s">
        <v>201</v>
      </c>
      <c r="B598" s="176" t="s">
        <v>0</v>
      </c>
      <c r="C598" s="177" t="s">
        <v>1</v>
      </c>
      <c r="D598" s="176" t="s">
        <v>2</v>
      </c>
      <c r="E598" s="176" t="s">
        <v>3</v>
      </c>
      <c r="F598" s="178" t="s">
        <v>4</v>
      </c>
      <c r="G598" s="178" t="s">
        <v>5</v>
      </c>
    </row>
    <row r="599" spans="1:8" s="180" customFormat="1" ht="24" customHeight="1" x14ac:dyDescent="0.2">
      <c r="A599" s="127" t="s">
        <v>434</v>
      </c>
      <c r="B599" s="127" t="s">
        <v>202</v>
      </c>
      <c r="C599" s="128" t="s">
        <v>203</v>
      </c>
      <c r="D599" s="127" t="s">
        <v>28</v>
      </c>
      <c r="E599" s="129"/>
      <c r="F599" s="130"/>
      <c r="G599" s="130">
        <v>29.45</v>
      </c>
      <c r="H599" s="265"/>
    </row>
    <row r="600" spans="1:8" ht="24" customHeight="1" x14ac:dyDescent="0.2">
      <c r="A600" s="143" t="s">
        <v>436</v>
      </c>
      <c r="B600" s="143" t="s">
        <v>709</v>
      </c>
      <c r="C600" s="144" t="s">
        <v>710</v>
      </c>
      <c r="D600" s="143" t="s">
        <v>11</v>
      </c>
      <c r="E600" s="145">
        <v>0.65</v>
      </c>
      <c r="F600" s="146">
        <v>13.69</v>
      </c>
      <c r="G600" s="146">
        <v>8.89</v>
      </c>
    </row>
    <row r="601" spans="1:8" ht="24" customHeight="1" x14ac:dyDescent="0.2">
      <c r="A601" s="143" t="s">
        <v>436</v>
      </c>
      <c r="B601" s="143" t="s">
        <v>711</v>
      </c>
      <c r="C601" s="144" t="s">
        <v>712</v>
      </c>
      <c r="D601" s="143" t="s">
        <v>11</v>
      </c>
      <c r="E601" s="145">
        <v>0.65</v>
      </c>
      <c r="F601" s="146">
        <v>17.97</v>
      </c>
      <c r="G601" s="146">
        <v>11.68</v>
      </c>
    </row>
    <row r="602" spans="1:8" ht="24" customHeight="1" x14ac:dyDescent="0.2">
      <c r="A602" s="147" t="s">
        <v>435</v>
      </c>
      <c r="B602" s="147" t="s">
        <v>780</v>
      </c>
      <c r="C602" s="148" t="s">
        <v>781</v>
      </c>
      <c r="D602" s="147" t="s">
        <v>28</v>
      </c>
      <c r="E602" s="149">
        <v>1</v>
      </c>
      <c r="F602" s="150">
        <v>8.8800000000000008</v>
      </c>
      <c r="G602" s="150">
        <v>8.8800000000000008</v>
      </c>
    </row>
    <row r="603" spans="1:8" ht="13.5" thickBot="1" x14ac:dyDescent="0.25">
      <c r="A603" s="139"/>
      <c r="B603" s="139"/>
      <c r="C603" s="140"/>
      <c r="D603" s="139"/>
      <c r="E603" s="141"/>
      <c r="F603" s="142"/>
      <c r="G603" s="142"/>
    </row>
    <row r="604" spans="1:8" ht="0.95" customHeight="1" thickTop="1" x14ac:dyDescent="0.2">
      <c r="A604" s="155"/>
      <c r="B604" s="155"/>
      <c r="C604" s="156"/>
      <c r="D604" s="155"/>
      <c r="E604" s="155"/>
      <c r="F604" s="157"/>
      <c r="G604" s="157"/>
    </row>
    <row r="605" spans="1:8" ht="18" customHeight="1" x14ac:dyDescent="0.2">
      <c r="A605" s="176" t="s">
        <v>204</v>
      </c>
      <c r="B605" s="176" t="s">
        <v>0</v>
      </c>
      <c r="C605" s="177" t="s">
        <v>1</v>
      </c>
      <c r="D605" s="176" t="s">
        <v>2</v>
      </c>
      <c r="E605" s="176" t="s">
        <v>3</v>
      </c>
      <c r="F605" s="178" t="s">
        <v>4</v>
      </c>
      <c r="G605" s="178" t="s">
        <v>5</v>
      </c>
    </row>
    <row r="606" spans="1:8" s="180" customFormat="1" ht="24" customHeight="1" x14ac:dyDescent="0.2">
      <c r="A606" s="127" t="s">
        <v>434</v>
      </c>
      <c r="B606" s="127" t="s">
        <v>205</v>
      </c>
      <c r="C606" s="128" t="s">
        <v>206</v>
      </c>
      <c r="D606" s="127" t="s">
        <v>24</v>
      </c>
      <c r="E606" s="129"/>
      <c r="F606" s="130"/>
      <c r="G606" s="130">
        <v>21.48</v>
      </c>
      <c r="H606" s="179"/>
    </row>
    <row r="607" spans="1:8" ht="24" customHeight="1" x14ac:dyDescent="0.2">
      <c r="A607" s="143" t="s">
        <v>436</v>
      </c>
      <c r="B607" s="143" t="s">
        <v>709</v>
      </c>
      <c r="C607" s="144" t="s">
        <v>710</v>
      </c>
      <c r="D607" s="143" t="s">
        <v>11</v>
      </c>
      <c r="E607" s="145">
        <v>0.35</v>
      </c>
      <c r="F607" s="146">
        <v>13.69</v>
      </c>
      <c r="G607" s="146">
        <v>4.79</v>
      </c>
    </row>
    <row r="608" spans="1:8" ht="24" customHeight="1" x14ac:dyDescent="0.2">
      <c r="A608" s="143" t="s">
        <v>436</v>
      </c>
      <c r="B608" s="143" t="s">
        <v>711</v>
      </c>
      <c r="C608" s="144" t="s">
        <v>712</v>
      </c>
      <c r="D608" s="143" t="s">
        <v>11</v>
      </c>
      <c r="E608" s="145">
        <v>0.35</v>
      </c>
      <c r="F608" s="146">
        <v>17.97</v>
      </c>
      <c r="G608" s="146">
        <v>6.28</v>
      </c>
    </row>
    <row r="609" spans="1:8" ht="24" customHeight="1" x14ac:dyDescent="0.2">
      <c r="A609" s="147" t="s">
        <v>435</v>
      </c>
      <c r="B609" s="147" t="s">
        <v>782</v>
      </c>
      <c r="C609" s="148" t="s">
        <v>206</v>
      </c>
      <c r="D609" s="147" t="s">
        <v>24</v>
      </c>
      <c r="E609" s="149">
        <v>1</v>
      </c>
      <c r="F609" s="150">
        <v>10.41</v>
      </c>
      <c r="G609" s="150">
        <v>10.41</v>
      </c>
    </row>
    <row r="610" spans="1:8" ht="13.5" thickBot="1" x14ac:dyDescent="0.25">
      <c r="A610" s="139"/>
      <c r="B610" s="139"/>
      <c r="C610" s="140"/>
      <c r="D610" s="139"/>
      <c r="E610" s="141"/>
      <c r="F610" s="142"/>
      <c r="G610" s="142"/>
    </row>
    <row r="611" spans="1:8" ht="0.95" customHeight="1" thickTop="1" x14ac:dyDescent="0.2">
      <c r="A611" s="155"/>
      <c r="B611" s="155"/>
      <c r="C611" s="156"/>
      <c r="D611" s="155"/>
      <c r="E611" s="155"/>
      <c r="F611" s="157"/>
      <c r="G611" s="157"/>
    </row>
    <row r="612" spans="1:8" ht="18" customHeight="1" x14ac:dyDescent="0.2">
      <c r="A612" s="176" t="s">
        <v>207</v>
      </c>
      <c r="B612" s="176" t="s">
        <v>0</v>
      </c>
      <c r="C612" s="177" t="s">
        <v>1</v>
      </c>
      <c r="D612" s="176" t="s">
        <v>2</v>
      </c>
      <c r="E612" s="176" t="s">
        <v>3</v>
      </c>
      <c r="F612" s="178" t="s">
        <v>4</v>
      </c>
      <c r="G612" s="178" t="s">
        <v>5</v>
      </c>
    </row>
    <row r="613" spans="1:8" s="180" customFormat="1" ht="24" customHeight="1" x14ac:dyDescent="0.2">
      <c r="A613" s="127" t="s">
        <v>434</v>
      </c>
      <c r="B613" s="127" t="s">
        <v>208</v>
      </c>
      <c r="C613" s="128" t="s">
        <v>209</v>
      </c>
      <c r="D613" s="127" t="s">
        <v>24</v>
      </c>
      <c r="E613" s="129"/>
      <c r="F613" s="130"/>
      <c r="G613" s="130">
        <v>21.48</v>
      </c>
      <c r="H613" s="179"/>
    </row>
    <row r="614" spans="1:8" ht="24" customHeight="1" x14ac:dyDescent="0.2">
      <c r="A614" s="143" t="s">
        <v>436</v>
      </c>
      <c r="B614" s="143" t="s">
        <v>709</v>
      </c>
      <c r="C614" s="144" t="s">
        <v>710</v>
      </c>
      <c r="D614" s="143" t="s">
        <v>11</v>
      </c>
      <c r="E614" s="145">
        <v>0.35</v>
      </c>
      <c r="F614" s="146">
        <v>13.44</v>
      </c>
      <c r="G614" s="146">
        <v>4.79</v>
      </c>
    </row>
    <row r="615" spans="1:8" ht="24" customHeight="1" x14ac:dyDescent="0.2">
      <c r="A615" s="143" t="s">
        <v>436</v>
      </c>
      <c r="B615" s="143" t="s">
        <v>711</v>
      </c>
      <c r="C615" s="144" t="s">
        <v>712</v>
      </c>
      <c r="D615" s="143" t="s">
        <v>11</v>
      </c>
      <c r="E615" s="145">
        <v>0.35</v>
      </c>
      <c r="F615" s="146">
        <v>16.91</v>
      </c>
      <c r="G615" s="146">
        <v>6.28</v>
      </c>
    </row>
    <row r="616" spans="1:8" ht="24" customHeight="1" x14ac:dyDescent="0.2">
      <c r="A616" s="147" t="s">
        <v>435</v>
      </c>
      <c r="B616" s="147" t="s">
        <v>783</v>
      </c>
      <c r="C616" s="148" t="s">
        <v>209</v>
      </c>
      <c r="D616" s="147" t="s">
        <v>24</v>
      </c>
      <c r="E616" s="149">
        <v>1</v>
      </c>
      <c r="F616" s="150">
        <v>10.41</v>
      </c>
      <c r="G616" s="150">
        <v>10.41</v>
      </c>
    </row>
    <row r="617" spans="1:8" ht="13.5" thickBot="1" x14ac:dyDescent="0.25">
      <c r="A617" s="139"/>
      <c r="B617" s="139"/>
      <c r="C617" s="140"/>
      <c r="D617" s="139"/>
      <c r="E617" s="141"/>
      <c r="F617" s="142"/>
      <c r="G617" s="142"/>
    </row>
    <row r="618" spans="1:8" ht="0.95" customHeight="1" thickTop="1" x14ac:dyDescent="0.2">
      <c r="A618" s="155"/>
      <c r="B618" s="155"/>
      <c r="C618" s="156"/>
      <c r="D618" s="155"/>
      <c r="E618" s="155"/>
      <c r="F618" s="157"/>
      <c r="G618" s="157"/>
    </row>
    <row r="619" spans="1:8" ht="18" customHeight="1" x14ac:dyDescent="0.2">
      <c r="A619" s="176" t="s">
        <v>210</v>
      </c>
      <c r="B619" s="176" t="s">
        <v>0</v>
      </c>
      <c r="C619" s="177" t="s">
        <v>1</v>
      </c>
      <c r="D619" s="176" t="s">
        <v>2</v>
      </c>
      <c r="E619" s="176" t="s">
        <v>3</v>
      </c>
      <c r="F619" s="178" t="s">
        <v>4</v>
      </c>
      <c r="G619" s="178" t="s">
        <v>5</v>
      </c>
    </row>
    <row r="620" spans="1:8" s="180" customFormat="1" ht="36" customHeight="1" x14ac:dyDescent="0.2">
      <c r="A620" s="127" t="s">
        <v>434</v>
      </c>
      <c r="B620" s="127" t="s">
        <v>211</v>
      </c>
      <c r="C620" s="128" t="s">
        <v>212</v>
      </c>
      <c r="D620" s="127" t="s">
        <v>28</v>
      </c>
      <c r="E620" s="129"/>
      <c r="F620" s="130"/>
      <c r="G620" s="130">
        <v>1.56</v>
      </c>
      <c r="H620" s="179"/>
    </row>
    <row r="621" spans="1:8" ht="24" customHeight="1" x14ac:dyDescent="0.2">
      <c r="A621" s="143" t="s">
        <v>436</v>
      </c>
      <c r="B621" s="143" t="s">
        <v>734</v>
      </c>
      <c r="C621" s="144" t="s">
        <v>735</v>
      </c>
      <c r="D621" s="143" t="s">
        <v>11</v>
      </c>
      <c r="E621" s="145">
        <v>2.4E-2</v>
      </c>
      <c r="F621" s="146">
        <v>14.13</v>
      </c>
      <c r="G621" s="146">
        <v>0.33</v>
      </c>
    </row>
    <row r="622" spans="1:8" ht="24" customHeight="1" x14ac:dyDescent="0.2">
      <c r="A622" s="143" t="s">
        <v>436</v>
      </c>
      <c r="B622" s="143" t="s">
        <v>736</v>
      </c>
      <c r="C622" s="144" t="s">
        <v>712</v>
      </c>
      <c r="D622" s="143" t="s">
        <v>11</v>
      </c>
      <c r="E622" s="145">
        <v>2.4E-2</v>
      </c>
      <c r="F622" s="146">
        <v>18.559999999999999</v>
      </c>
      <c r="G622" s="146">
        <v>0.44</v>
      </c>
    </row>
    <row r="623" spans="1:8" ht="36" customHeight="1" x14ac:dyDescent="0.2">
      <c r="A623" s="147" t="s">
        <v>435</v>
      </c>
      <c r="B623" s="147" t="s">
        <v>784</v>
      </c>
      <c r="C623" s="148" t="s">
        <v>785</v>
      </c>
      <c r="D623" s="147" t="s">
        <v>28</v>
      </c>
      <c r="E623" s="149">
        <v>1.19</v>
      </c>
      <c r="F623" s="150">
        <v>0.65</v>
      </c>
      <c r="G623" s="150">
        <v>0.77</v>
      </c>
    </row>
    <row r="624" spans="1:8" ht="24" customHeight="1" x14ac:dyDescent="0.2">
      <c r="A624" s="147" t="s">
        <v>435</v>
      </c>
      <c r="B624" s="147" t="s">
        <v>786</v>
      </c>
      <c r="C624" s="148" t="s">
        <v>787</v>
      </c>
      <c r="D624" s="147" t="s">
        <v>24</v>
      </c>
      <c r="E624" s="149">
        <v>8.9999999999999993E-3</v>
      </c>
      <c r="F624" s="150">
        <v>2.77</v>
      </c>
      <c r="G624" s="150">
        <v>0.02</v>
      </c>
    </row>
    <row r="625" spans="1:8" ht="13.5" thickBot="1" x14ac:dyDescent="0.25">
      <c r="A625" s="139"/>
      <c r="B625" s="139"/>
      <c r="C625" s="140"/>
      <c r="D625" s="139"/>
      <c r="E625" s="141"/>
      <c r="F625" s="142"/>
      <c r="G625" s="142"/>
    </row>
    <row r="626" spans="1:8" ht="0.95" customHeight="1" thickTop="1" x14ac:dyDescent="0.2">
      <c r="A626" s="155"/>
      <c r="B626" s="155"/>
      <c r="C626" s="156"/>
      <c r="D626" s="155"/>
      <c r="E626" s="155"/>
      <c r="F626" s="157"/>
      <c r="G626" s="157"/>
    </row>
    <row r="627" spans="1:8" ht="18" customHeight="1" x14ac:dyDescent="0.2">
      <c r="A627" s="176" t="s">
        <v>213</v>
      </c>
      <c r="B627" s="176" t="s">
        <v>0</v>
      </c>
      <c r="C627" s="177" t="s">
        <v>1</v>
      </c>
      <c r="D627" s="176" t="s">
        <v>2</v>
      </c>
      <c r="E627" s="176" t="s">
        <v>3</v>
      </c>
      <c r="F627" s="178" t="s">
        <v>4</v>
      </c>
      <c r="G627" s="178" t="s">
        <v>5</v>
      </c>
    </row>
    <row r="628" spans="1:8" s="180" customFormat="1" ht="36" customHeight="1" x14ac:dyDescent="0.2">
      <c r="A628" s="127" t="s">
        <v>434</v>
      </c>
      <c r="B628" s="127" t="s">
        <v>214</v>
      </c>
      <c r="C628" s="128" t="s">
        <v>215</v>
      </c>
      <c r="D628" s="127" t="s">
        <v>28</v>
      </c>
      <c r="E628" s="129"/>
      <c r="F628" s="130"/>
      <c r="G628" s="130">
        <v>5.46</v>
      </c>
      <c r="H628" s="179"/>
    </row>
    <row r="629" spans="1:8" ht="24" customHeight="1" x14ac:dyDescent="0.2">
      <c r="A629" s="143" t="s">
        <v>436</v>
      </c>
      <c r="B629" s="143" t="s">
        <v>734</v>
      </c>
      <c r="C629" s="144" t="s">
        <v>735</v>
      </c>
      <c r="D629" s="143" t="s">
        <v>11</v>
      </c>
      <c r="E629" s="145">
        <v>8.9999999999999993E-3</v>
      </c>
      <c r="F629" s="146">
        <v>14.13</v>
      </c>
      <c r="G629" s="146">
        <v>0.12</v>
      </c>
    </row>
    <row r="630" spans="1:8" ht="24" customHeight="1" x14ac:dyDescent="0.2">
      <c r="A630" s="143" t="s">
        <v>436</v>
      </c>
      <c r="B630" s="143" t="s">
        <v>736</v>
      </c>
      <c r="C630" s="144" t="s">
        <v>712</v>
      </c>
      <c r="D630" s="143" t="s">
        <v>11</v>
      </c>
      <c r="E630" s="145">
        <v>8.9999999999999993E-3</v>
      </c>
      <c r="F630" s="146">
        <v>18.559999999999999</v>
      </c>
      <c r="G630" s="146">
        <v>0.16</v>
      </c>
    </row>
    <row r="631" spans="1:8" ht="48" customHeight="1" x14ac:dyDescent="0.2">
      <c r="A631" s="147" t="s">
        <v>435</v>
      </c>
      <c r="B631" s="147" t="s">
        <v>788</v>
      </c>
      <c r="C631" s="148" t="s">
        <v>789</v>
      </c>
      <c r="D631" s="147" t="s">
        <v>28</v>
      </c>
      <c r="E631" s="149">
        <v>1.0269999999999999</v>
      </c>
      <c r="F631" s="150">
        <v>5.03</v>
      </c>
      <c r="G631" s="150">
        <v>5.16</v>
      </c>
    </row>
    <row r="632" spans="1:8" ht="24" customHeight="1" x14ac:dyDescent="0.2">
      <c r="A632" s="147" t="s">
        <v>435</v>
      </c>
      <c r="B632" s="147" t="s">
        <v>786</v>
      </c>
      <c r="C632" s="148" t="s">
        <v>787</v>
      </c>
      <c r="D632" s="147" t="s">
        <v>24</v>
      </c>
      <c r="E632" s="149">
        <v>0.01</v>
      </c>
      <c r="F632" s="150">
        <v>2.77</v>
      </c>
      <c r="G632" s="150">
        <v>0.02</v>
      </c>
    </row>
    <row r="633" spans="1:8" ht="13.5" thickBot="1" x14ac:dyDescent="0.25">
      <c r="A633" s="139"/>
      <c r="B633" s="139"/>
      <c r="C633" s="140"/>
      <c r="D633" s="139"/>
      <c r="E633" s="141"/>
      <c r="F633" s="142"/>
      <c r="G633" s="142"/>
    </row>
    <row r="634" spans="1:8" ht="0.95" customHeight="1" thickTop="1" x14ac:dyDescent="0.2">
      <c r="A634" s="155"/>
      <c r="B634" s="155"/>
      <c r="C634" s="156"/>
      <c r="D634" s="155"/>
      <c r="E634" s="155"/>
      <c r="F634" s="157"/>
      <c r="G634" s="157"/>
    </row>
    <row r="635" spans="1:8" ht="18" customHeight="1" x14ac:dyDescent="0.2">
      <c r="A635" s="176" t="s">
        <v>216</v>
      </c>
      <c r="B635" s="176" t="s">
        <v>0</v>
      </c>
      <c r="C635" s="177" t="s">
        <v>1</v>
      </c>
      <c r="D635" s="176" t="s">
        <v>2</v>
      </c>
      <c r="E635" s="176" t="s">
        <v>3</v>
      </c>
      <c r="F635" s="178" t="s">
        <v>4</v>
      </c>
      <c r="G635" s="178" t="s">
        <v>5</v>
      </c>
    </row>
    <row r="636" spans="1:8" s="180" customFormat="1" ht="36" customHeight="1" x14ac:dyDescent="0.2">
      <c r="A636" s="127" t="s">
        <v>434</v>
      </c>
      <c r="B636" s="127" t="s">
        <v>217</v>
      </c>
      <c r="C636" s="128" t="s">
        <v>218</v>
      </c>
      <c r="D636" s="127" t="s">
        <v>28</v>
      </c>
      <c r="E636" s="129"/>
      <c r="F636" s="130"/>
      <c r="G636" s="130">
        <v>2.89</v>
      </c>
      <c r="H636" s="179"/>
    </row>
    <row r="637" spans="1:8" ht="24" customHeight="1" x14ac:dyDescent="0.2">
      <c r="A637" s="143" t="s">
        <v>436</v>
      </c>
      <c r="B637" s="143" t="s">
        <v>734</v>
      </c>
      <c r="C637" s="144" t="s">
        <v>735</v>
      </c>
      <c r="D637" s="143" t="s">
        <v>11</v>
      </c>
      <c r="E637" s="145">
        <v>0.03</v>
      </c>
      <c r="F637" s="146">
        <v>14.13</v>
      </c>
      <c r="G637" s="146">
        <v>0.42</v>
      </c>
    </row>
    <row r="638" spans="1:8" ht="24" customHeight="1" x14ac:dyDescent="0.2">
      <c r="A638" s="143" t="s">
        <v>436</v>
      </c>
      <c r="B638" s="143" t="s">
        <v>736</v>
      </c>
      <c r="C638" s="144" t="s">
        <v>712</v>
      </c>
      <c r="D638" s="143" t="s">
        <v>11</v>
      </c>
      <c r="E638" s="145">
        <v>0.03</v>
      </c>
      <c r="F638" s="146">
        <v>18.559999999999999</v>
      </c>
      <c r="G638" s="146">
        <v>0.55000000000000004</v>
      </c>
    </row>
    <row r="639" spans="1:8" ht="48" customHeight="1" x14ac:dyDescent="0.2">
      <c r="A639" s="147" t="s">
        <v>435</v>
      </c>
      <c r="B639" s="147" t="s">
        <v>790</v>
      </c>
      <c r="C639" s="148" t="s">
        <v>791</v>
      </c>
      <c r="D639" s="147" t="s">
        <v>28</v>
      </c>
      <c r="E639" s="149">
        <v>1.19</v>
      </c>
      <c r="F639" s="150">
        <v>1.6</v>
      </c>
      <c r="G639" s="150">
        <v>1.9</v>
      </c>
    </row>
    <row r="640" spans="1:8" ht="24" customHeight="1" x14ac:dyDescent="0.2">
      <c r="A640" s="147" t="s">
        <v>435</v>
      </c>
      <c r="B640" s="147" t="s">
        <v>786</v>
      </c>
      <c r="C640" s="148" t="s">
        <v>787</v>
      </c>
      <c r="D640" s="147" t="s">
        <v>24</v>
      </c>
      <c r="E640" s="149">
        <v>8.9999999999999993E-3</v>
      </c>
      <c r="F640" s="150">
        <v>2.77</v>
      </c>
      <c r="G640" s="150">
        <v>0.02</v>
      </c>
    </row>
    <row r="641" spans="1:8" ht="13.5" thickBot="1" x14ac:dyDescent="0.25">
      <c r="A641" s="139"/>
      <c r="B641" s="139"/>
      <c r="C641" s="140"/>
      <c r="D641" s="139"/>
      <c r="E641" s="141"/>
      <c r="F641" s="142"/>
      <c r="G641" s="142"/>
    </row>
    <row r="642" spans="1:8" ht="0.95" customHeight="1" thickTop="1" x14ac:dyDescent="0.2">
      <c r="A642" s="155"/>
      <c r="B642" s="155"/>
      <c r="C642" s="156"/>
      <c r="D642" s="155"/>
      <c r="E642" s="155"/>
      <c r="F642" s="157"/>
      <c r="G642" s="157"/>
    </row>
    <row r="643" spans="1:8" ht="18" customHeight="1" x14ac:dyDescent="0.2">
      <c r="A643" s="256" t="s">
        <v>219</v>
      </c>
      <c r="B643" s="257" t="s">
        <v>0</v>
      </c>
      <c r="C643" s="256" t="s">
        <v>1</v>
      </c>
      <c r="D643" s="258" t="s">
        <v>2</v>
      </c>
      <c r="E643" s="257" t="s">
        <v>3</v>
      </c>
      <c r="F643" s="259" t="s">
        <v>4</v>
      </c>
      <c r="G643" s="259" t="s">
        <v>5</v>
      </c>
    </row>
    <row r="644" spans="1:8" s="180" customFormat="1" ht="36" customHeight="1" x14ac:dyDescent="0.2">
      <c r="A644" s="127" t="s">
        <v>434</v>
      </c>
      <c r="B644" s="127">
        <v>92984</v>
      </c>
      <c r="C644" s="128" t="s">
        <v>938</v>
      </c>
      <c r="D644" s="127" t="s">
        <v>28</v>
      </c>
      <c r="E644" s="260"/>
      <c r="F644" s="261"/>
      <c r="G644" s="130">
        <v>14.01</v>
      </c>
      <c r="H644" s="179"/>
    </row>
    <row r="645" spans="1:8" ht="24" customHeight="1" x14ac:dyDescent="0.2">
      <c r="A645" s="135" t="s">
        <v>434</v>
      </c>
      <c r="B645" s="135" t="s">
        <v>734</v>
      </c>
      <c r="C645" s="262" t="s">
        <v>735</v>
      </c>
      <c r="D645" s="135" t="s">
        <v>11</v>
      </c>
      <c r="E645" s="153">
        <v>6.4000000000000001E-2</v>
      </c>
      <c r="F645" s="146">
        <v>14.13</v>
      </c>
      <c r="G645" s="154">
        <f>E645*F645</f>
        <v>0.90432000000000012</v>
      </c>
    </row>
    <row r="646" spans="1:8" ht="24" customHeight="1" x14ac:dyDescent="0.2">
      <c r="A646" s="135" t="s">
        <v>434</v>
      </c>
      <c r="B646" s="135" t="s">
        <v>736</v>
      </c>
      <c r="C646" s="262" t="s">
        <v>712</v>
      </c>
      <c r="D646" s="135" t="s">
        <v>11</v>
      </c>
      <c r="E646" s="153">
        <v>6.4000000000000001E-2</v>
      </c>
      <c r="F646" s="146">
        <v>18.559999999999999</v>
      </c>
      <c r="G646" s="154">
        <v>1.18</v>
      </c>
    </row>
    <row r="647" spans="1:8" ht="48" customHeight="1" x14ac:dyDescent="0.2">
      <c r="A647" s="263" t="s">
        <v>434</v>
      </c>
      <c r="B647" s="263">
        <v>996</v>
      </c>
      <c r="C647" s="264" t="s">
        <v>942</v>
      </c>
      <c r="D647" s="263" t="s">
        <v>28</v>
      </c>
      <c r="E647" s="173">
        <v>1.0149999999999999</v>
      </c>
      <c r="F647" s="158">
        <v>11.74</v>
      </c>
      <c r="G647" s="158">
        <v>11.91</v>
      </c>
    </row>
    <row r="648" spans="1:8" ht="24" customHeight="1" x14ac:dyDescent="0.2">
      <c r="A648" s="263" t="s">
        <v>434</v>
      </c>
      <c r="B648" s="263" t="s">
        <v>786</v>
      </c>
      <c r="C648" s="264" t="s">
        <v>787</v>
      </c>
      <c r="D648" s="263" t="s">
        <v>24</v>
      </c>
      <c r="E648" s="173">
        <v>8.9999999999999993E-3</v>
      </c>
      <c r="F648" s="158">
        <v>2.77</v>
      </c>
      <c r="G648" s="158">
        <v>0.02</v>
      </c>
    </row>
    <row r="649" spans="1:8" ht="13.5" thickBot="1" x14ac:dyDescent="0.25">
      <c r="A649" s="139"/>
      <c r="B649" s="139"/>
      <c r="C649" s="140"/>
      <c r="D649" s="139"/>
      <c r="E649" s="141"/>
      <c r="F649" s="142"/>
      <c r="G649" s="142"/>
    </row>
    <row r="650" spans="1:8" ht="0.95" customHeight="1" thickTop="1" x14ac:dyDescent="0.2">
      <c r="A650" s="155"/>
      <c r="B650" s="155"/>
      <c r="C650" s="156"/>
      <c r="D650" s="155"/>
      <c r="E650" s="155"/>
      <c r="F650" s="157"/>
      <c r="G650" s="157"/>
    </row>
    <row r="651" spans="1:8" ht="18" customHeight="1" x14ac:dyDescent="0.2">
      <c r="A651" s="176" t="s">
        <v>220</v>
      </c>
      <c r="B651" s="176" t="s">
        <v>0</v>
      </c>
      <c r="C651" s="177" t="s">
        <v>1</v>
      </c>
      <c r="D651" s="176" t="s">
        <v>2</v>
      </c>
      <c r="E651" s="176" t="s">
        <v>3</v>
      </c>
      <c r="F651" s="178" t="s">
        <v>4</v>
      </c>
      <c r="G651" s="178" t="s">
        <v>5</v>
      </c>
    </row>
    <row r="652" spans="1:8" s="180" customFormat="1" ht="36" customHeight="1" x14ac:dyDescent="0.2">
      <c r="A652" s="127" t="s">
        <v>434</v>
      </c>
      <c r="B652" s="127">
        <v>91929</v>
      </c>
      <c r="C652" s="128" t="s">
        <v>222</v>
      </c>
      <c r="D652" s="127" t="s">
        <v>28</v>
      </c>
      <c r="E652" s="129"/>
      <c r="F652" s="130"/>
      <c r="G652" s="130">
        <v>4.05</v>
      </c>
      <c r="H652" s="179"/>
    </row>
    <row r="653" spans="1:8" ht="24" customHeight="1" x14ac:dyDescent="0.2">
      <c r="A653" s="143" t="s">
        <v>436</v>
      </c>
      <c r="B653" s="143" t="s">
        <v>734</v>
      </c>
      <c r="C653" s="144" t="s">
        <v>735</v>
      </c>
      <c r="D653" s="143" t="s">
        <v>11</v>
      </c>
      <c r="E653" s="145">
        <v>0.04</v>
      </c>
      <c r="F653" s="146">
        <v>14.13</v>
      </c>
      <c r="G653" s="146">
        <v>0.56000000000000005</v>
      </c>
    </row>
    <row r="654" spans="1:8" ht="24" customHeight="1" x14ac:dyDescent="0.2">
      <c r="A654" s="143" t="s">
        <v>436</v>
      </c>
      <c r="B654" s="143" t="s">
        <v>736</v>
      </c>
      <c r="C654" s="144" t="s">
        <v>712</v>
      </c>
      <c r="D654" s="143" t="s">
        <v>11</v>
      </c>
      <c r="E654" s="145">
        <v>0.04</v>
      </c>
      <c r="F654" s="146">
        <v>18.559999999999999</v>
      </c>
      <c r="G654" s="146">
        <v>0.74</v>
      </c>
    </row>
    <row r="655" spans="1:8" ht="48" customHeight="1" x14ac:dyDescent="0.2">
      <c r="A655" s="147" t="s">
        <v>435</v>
      </c>
      <c r="B655" s="147" t="s">
        <v>792</v>
      </c>
      <c r="C655" s="148" t="s">
        <v>793</v>
      </c>
      <c r="D655" s="147" t="s">
        <v>28</v>
      </c>
      <c r="E655" s="149">
        <v>1.19</v>
      </c>
      <c r="F655" s="150">
        <v>2.2999999999999998</v>
      </c>
      <c r="G655" s="150">
        <v>2.73</v>
      </c>
    </row>
    <row r="656" spans="1:8" ht="24" customHeight="1" x14ac:dyDescent="0.2">
      <c r="A656" s="147" t="s">
        <v>435</v>
      </c>
      <c r="B656" s="147" t="s">
        <v>786</v>
      </c>
      <c r="C656" s="148" t="s">
        <v>787</v>
      </c>
      <c r="D656" s="147" t="s">
        <v>24</v>
      </c>
      <c r="E656" s="149">
        <v>8.9999999999999993E-3</v>
      </c>
      <c r="F656" s="150">
        <v>2.77</v>
      </c>
      <c r="G656" s="150">
        <v>0.02</v>
      </c>
    </row>
    <row r="657" spans="1:8" ht="13.5" thickBot="1" x14ac:dyDescent="0.25">
      <c r="A657" s="139"/>
      <c r="B657" s="139"/>
      <c r="C657" s="140"/>
      <c r="D657" s="139"/>
      <c r="E657" s="141"/>
      <c r="F657" s="142"/>
      <c r="G657" s="142"/>
    </row>
    <row r="658" spans="1:8" ht="0.95" customHeight="1" thickTop="1" x14ac:dyDescent="0.2">
      <c r="A658" s="155"/>
      <c r="B658" s="155"/>
      <c r="C658" s="156"/>
      <c r="D658" s="155"/>
      <c r="E658" s="155"/>
      <c r="F658" s="157"/>
      <c r="G658" s="157"/>
    </row>
    <row r="659" spans="1:8" ht="18" customHeight="1" x14ac:dyDescent="0.2">
      <c r="A659" s="176" t="s">
        <v>223</v>
      </c>
      <c r="B659" s="176" t="s">
        <v>0</v>
      </c>
      <c r="C659" s="177" t="s">
        <v>1</v>
      </c>
      <c r="D659" s="176" t="s">
        <v>2</v>
      </c>
      <c r="E659" s="176" t="s">
        <v>3</v>
      </c>
      <c r="F659" s="178" t="s">
        <v>4</v>
      </c>
      <c r="G659" s="178" t="s">
        <v>5</v>
      </c>
    </row>
    <row r="660" spans="1:8" s="180" customFormat="1" ht="24" customHeight="1" x14ac:dyDescent="0.2">
      <c r="A660" s="127" t="s">
        <v>434</v>
      </c>
      <c r="B660" s="127" t="s">
        <v>224</v>
      </c>
      <c r="C660" s="128" t="s">
        <v>225</v>
      </c>
      <c r="D660" s="127" t="s">
        <v>24</v>
      </c>
      <c r="E660" s="129"/>
      <c r="F660" s="130"/>
      <c r="G660" s="130">
        <v>58.12</v>
      </c>
      <c r="H660" s="179"/>
    </row>
    <row r="661" spans="1:8" ht="24" customHeight="1" x14ac:dyDescent="0.2">
      <c r="A661" s="143" t="s">
        <v>436</v>
      </c>
      <c r="B661" s="143" t="s">
        <v>734</v>
      </c>
      <c r="C661" s="144" t="s">
        <v>735</v>
      </c>
      <c r="D661" s="143" t="s">
        <v>11</v>
      </c>
      <c r="E661" s="145">
        <v>0.13300000000000001</v>
      </c>
      <c r="F661" s="146">
        <v>14.13</v>
      </c>
      <c r="G661" s="146">
        <v>1.87</v>
      </c>
    </row>
    <row r="662" spans="1:8" ht="24" customHeight="1" x14ac:dyDescent="0.2">
      <c r="A662" s="143" t="s">
        <v>436</v>
      </c>
      <c r="B662" s="143" t="s">
        <v>736</v>
      </c>
      <c r="C662" s="144" t="s">
        <v>712</v>
      </c>
      <c r="D662" s="143" t="s">
        <v>11</v>
      </c>
      <c r="E662" s="145">
        <v>0.13300000000000001</v>
      </c>
      <c r="F662" s="146">
        <v>18.559999999999999</v>
      </c>
      <c r="G662" s="146">
        <v>2.46</v>
      </c>
    </row>
    <row r="663" spans="1:8" ht="24" customHeight="1" x14ac:dyDescent="0.2">
      <c r="A663" s="147" t="s">
        <v>435</v>
      </c>
      <c r="B663" s="147" t="s">
        <v>794</v>
      </c>
      <c r="C663" s="148" t="s">
        <v>795</v>
      </c>
      <c r="D663" s="147" t="s">
        <v>24</v>
      </c>
      <c r="E663" s="149">
        <v>1</v>
      </c>
      <c r="F663" s="150">
        <v>52.27</v>
      </c>
      <c r="G663" s="150">
        <v>52.27</v>
      </c>
    </row>
    <row r="664" spans="1:8" ht="36" customHeight="1" x14ac:dyDescent="0.2">
      <c r="A664" s="147" t="s">
        <v>435</v>
      </c>
      <c r="B664" s="147" t="s">
        <v>796</v>
      </c>
      <c r="C664" s="148" t="s">
        <v>797</v>
      </c>
      <c r="D664" s="147" t="s">
        <v>24</v>
      </c>
      <c r="E664" s="149">
        <v>2</v>
      </c>
      <c r="F664" s="150">
        <v>0.78</v>
      </c>
      <c r="G664" s="150">
        <v>1.52</v>
      </c>
    </row>
    <row r="665" spans="1:8" ht="13.5" thickBot="1" x14ac:dyDescent="0.25">
      <c r="A665" s="139"/>
      <c r="B665" s="139"/>
      <c r="C665" s="140"/>
      <c r="D665" s="139"/>
      <c r="E665" s="141"/>
      <c r="F665" s="142"/>
      <c r="G665" s="142"/>
    </row>
    <row r="666" spans="1:8" ht="0.95" customHeight="1" thickTop="1" x14ac:dyDescent="0.2">
      <c r="A666" s="155"/>
      <c r="B666" s="155"/>
      <c r="C666" s="156"/>
      <c r="D666" s="155"/>
      <c r="E666" s="155"/>
      <c r="F666" s="157"/>
      <c r="G666" s="157"/>
    </row>
    <row r="667" spans="1:8" ht="18" customHeight="1" x14ac:dyDescent="0.2">
      <c r="A667" s="176" t="s">
        <v>226</v>
      </c>
      <c r="B667" s="176" t="s">
        <v>0</v>
      </c>
      <c r="C667" s="177" t="s">
        <v>1</v>
      </c>
      <c r="D667" s="176" t="s">
        <v>2</v>
      </c>
      <c r="E667" s="176" t="s">
        <v>3</v>
      </c>
      <c r="F667" s="178" t="s">
        <v>4</v>
      </c>
      <c r="G667" s="178" t="s">
        <v>5</v>
      </c>
    </row>
    <row r="668" spans="1:8" s="180" customFormat="1" ht="24" customHeight="1" x14ac:dyDescent="0.2">
      <c r="A668" s="127" t="s">
        <v>434</v>
      </c>
      <c r="B668" s="127" t="s">
        <v>227</v>
      </c>
      <c r="C668" s="128" t="s">
        <v>228</v>
      </c>
      <c r="D668" s="127" t="s">
        <v>24</v>
      </c>
      <c r="E668" s="129"/>
      <c r="F668" s="130"/>
      <c r="G668" s="130">
        <v>11.27</v>
      </c>
      <c r="H668" s="179"/>
    </row>
    <row r="669" spans="1:8" ht="24" customHeight="1" x14ac:dyDescent="0.2">
      <c r="A669" s="143" t="s">
        <v>436</v>
      </c>
      <c r="B669" s="143" t="s">
        <v>734</v>
      </c>
      <c r="C669" s="144" t="s">
        <v>735</v>
      </c>
      <c r="D669" s="143" t="s">
        <v>11</v>
      </c>
      <c r="E669" s="145">
        <v>4.8000000000000001E-2</v>
      </c>
      <c r="F669" s="146">
        <v>14.13</v>
      </c>
      <c r="G669" s="146">
        <v>0.67</v>
      </c>
    </row>
    <row r="670" spans="1:8" ht="24" customHeight="1" x14ac:dyDescent="0.2">
      <c r="A670" s="143" t="s">
        <v>436</v>
      </c>
      <c r="B670" s="143" t="s">
        <v>736</v>
      </c>
      <c r="C670" s="144" t="s">
        <v>712</v>
      </c>
      <c r="D670" s="143" t="s">
        <v>11</v>
      </c>
      <c r="E670" s="145">
        <v>4.8000000000000001E-2</v>
      </c>
      <c r="F670" s="146">
        <v>18.559999999999999</v>
      </c>
      <c r="G670" s="146">
        <v>0.89</v>
      </c>
    </row>
    <row r="671" spans="1:8" ht="24" customHeight="1" x14ac:dyDescent="0.2">
      <c r="A671" s="147" t="s">
        <v>435</v>
      </c>
      <c r="B671" s="147" t="s">
        <v>798</v>
      </c>
      <c r="C671" s="148" t="s">
        <v>799</v>
      </c>
      <c r="D671" s="147" t="s">
        <v>24</v>
      </c>
      <c r="E671" s="149">
        <v>1</v>
      </c>
      <c r="F671" s="150">
        <v>9.1199999999999992</v>
      </c>
      <c r="G671" s="150">
        <v>9.1199999999999992</v>
      </c>
    </row>
    <row r="672" spans="1:8" ht="36" customHeight="1" x14ac:dyDescent="0.2">
      <c r="A672" s="147" t="s">
        <v>435</v>
      </c>
      <c r="B672" s="147" t="s">
        <v>800</v>
      </c>
      <c r="C672" s="148" t="s">
        <v>801</v>
      </c>
      <c r="D672" s="147" t="s">
        <v>24</v>
      </c>
      <c r="E672" s="149">
        <v>1</v>
      </c>
      <c r="F672" s="150">
        <v>0.59</v>
      </c>
      <c r="G672" s="150">
        <v>0.59</v>
      </c>
    </row>
    <row r="673" spans="1:8" ht="13.5" thickBot="1" x14ac:dyDescent="0.25">
      <c r="A673" s="139"/>
      <c r="B673" s="139"/>
      <c r="C673" s="140"/>
      <c r="D673" s="139"/>
      <c r="E673" s="141"/>
      <c r="F673" s="142"/>
      <c r="G673" s="142"/>
    </row>
    <row r="674" spans="1:8" ht="0.95" customHeight="1" thickTop="1" x14ac:dyDescent="0.2">
      <c r="A674" s="155"/>
      <c r="B674" s="155"/>
      <c r="C674" s="156"/>
      <c r="D674" s="155"/>
      <c r="E674" s="155"/>
      <c r="F674" s="157"/>
      <c r="G674" s="157"/>
    </row>
    <row r="675" spans="1:8" ht="18" customHeight="1" x14ac:dyDescent="0.2">
      <c r="A675" s="176" t="s">
        <v>229</v>
      </c>
      <c r="B675" s="176" t="s">
        <v>0</v>
      </c>
      <c r="C675" s="177" t="s">
        <v>1</v>
      </c>
      <c r="D675" s="176" t="s">
        <v>2</v>
      </c>
      <c r="E675" s="176" t="s">
        <v>3</v>
      </c>
      <c r="F675" s="178" t="s">
        <v>4</v>
      </c>
      <c r="G675" s="178" t="s">
        <v>5</v>
      </c>
    </row>
    <row r="676" spans="1:8" s="180" customFormat="1" ht="24" customHeight="1" x14ac:dyDescent="0.2">
      <c r="A676" s="127" t="s">
        <v>434</v>
      </c>
      <c r="B676" s="127" t="s">
        <v>230</v>
      </c>
      <c r="C676" s="128" t="s">
        <v>231</v>
      </c>
      <c r="D676" s="127" t="s">
        <v>24</v>
      </c>
      <c r="E676" s="129"/>
      <c r="F676" s="130"/>
      <c r="G676" s="130">
        <v>12.03</v>
      </c>
      <c r="H676" s="179"/>
    </row>
    <row r="677" spans="1:8" ht="24" customHeight="1" x14ac:dyDescent="0.2">
      <c r="A677" s="143" t="s">
        <v>436</v>
      </c>
      <c r="B677" s="143" t="s">
        <v>734</v>
      </c>
      <c r="C677" s="144" t="s">
        <v>735</v>
      </c>
      <c r="D677" s="143" t="s">
        <v>11</v>
      </c>
      <c r="E677" s="145">
        <v>6.6000000000000003E-2</v>
      </c>
      <c r="F677" s="146">
        <v>14.13</v>
      </c>
      <c r="G677" s="146">
        <v>0.93</v>
      </c>
    </row>
    <row r="678" spans="1:8" ht="24" customHeight="1" x14ac:dyDescent="0.2">
      <c r="A678" s="143" t="s">
        <v>436</v>
      </c>
      <c r="B678" s="143" t="s">
        <v>736</v>
      </c>
      <c r="C678" s="144" t="s">
        <v>712</v>
      </c>
      <c r="D678" s="143" t="s">
        <v>11</v>
      </c>
      <c r="E678" s="145">
        <v>6.6000000000000003E-2</v>
      </c>
      <c r="F678" s="146">
        <v>18.559999999999999</v>
      </c>
      <c r="G678" s="146">
        <v>1.22</v>
      </c>
    </row>
    <row r="679" spans="1:8" ht="24" customHeight="1" x14ac:dyDescent="0.2">
      <c r="A679" s="147" t="s">
        <v>435</v>
      </c>
      <c r="B679" s="147" t="s">
        <v>798</v>
      </c>
      <c r="C679" s="148" t="s">
        <v>799</v>
      </c>
      <c r="D679" s="147" t="s">
        <v>24</v>
      </c>
      <c r="E679" s="149">
        <v>1</v>
      </c>
      <c r="F679" s="150">
        <v>9.1199999999999992</v>
      </c>
      <c r="G679" s="150">
        <v>9.1199999999999992</v>
      </c>
    </row>
    <row r="680" spans="1:8" ht="36" customHeight="1" x14ac:dyDescent="0.2">
      <c r="A680" s="147" t="s">
        <v>435</v>
      </c>
      <c r="B680" s="147" t="s">
        <v>796</v>
      </c>
      <c r="C680" s="148" t="s">
        <v>797</v>
      </c>
      <c r="D680" s="147" t="s">
        <v>24</v>
      </c>
      <c r="E680" s="149">
        <v>1</v>
      </c>
      <c r="F680" s="150">
        <v>0.76</v>
      </c>
      <c r="G680" s="150">
        <v>0.76</v>
      </c>
    </row>
    <row r="681" spans="1:8" ht="13.5" thickBot="1" x14ac:dyDescent="0.25">
      <c r="A681" s="139"/>
      <c r="B681" s="139"/>
      <c r="C681" s="140"/>
      <c r="D681" s="139"/>
      <c r="E681" s="141"/>
      <c r="F681" s="142"/>
      <c r="G681" s="142"/>
    </row>
    <row r="682" spans="1:8" ht="0.95" customHeight="1" thickTop="1" x14ac:dyDescent="0.2">
      <c r="A682" s="155"/>
      <c r="B682" s="155"/>
      <c r="C682" s="156"/>
      <c r="D682" s="155"/>
      <c r="E682" s="155"/>
      <c r="F682" s="157"/>
      <c r="G682" s="157"/>
    </row>
    <row r="683" spans="1:8" ht="18" customHeight="1" x14ac:dyDescent="0.2">
      <c r="A683" s="176" t="s">
        <v>232</v>
      </c>
      <c r="B683" s="176" t="s">
        <v>0</v>
      </c>
      <c r="C683" s="177" t="s">
        <v>1</v>
      </c>
      <c r="D683" s="176" t="s">
        <v>2</v>
      </c>
      <c r="E683" s="176" t="s">
        <v>3</v>
      </c>
      <c r="F683" s="178" t="s">
        <v>4</v>
      </c>
      <c r="G683" s="178" t="s">
        <v>5</v>
      </c>
    </row>
    <row r="684" spans="1:8" s="180" customFormat="1" ht="24" customHeight="1" x14ac:dyDescent="0.2">
      <c r="A684" s="127" t="s">
        <v>434</v>
      </c>
      <c r="B684" s="127">
        <v>93656</v>
      </c>
      <c r="C684" s="128" t="s">
        <v>234</v>
      </c>
      <c r="D684" s="127" t="s">
        <v>24</v>
      </c>
      <c r="E684" s="129"/>
      <c r="F684" s="130"/>
      <c r="G684" s="130">
        <v>12.03</v>
      </c>
      <c r="H684" s="179"/>
    </row>
    <row r="685" spans="1:8" ht="24" customHeight="1" x14ac:dyDescent="0.2">
      <c r="A685" s="143" t="s">
        <v>436</v>
      </c>
      <c r="B685" s="143" t="s">
        <v>734</v>
      </c>
      <c r="C685" s="144" t="s">
        <v>735</v>
      </c>
      <c r="D685" s="143" t="s">
        <v>11</v>
      </c>
      <c r="E685" s="145">
        <v>6.6000000000000003E-2</v>
      </c>
      <c r="F685" s="146">
        <v>14.13</v>
      </c>
      <c r="G685" s="146">
        <v>0.93</v>
      </c>
    </row>
    <row r="686" spans="1:8" ht="24" customHeight="1" x14ac:dyDescent="0.2">
      <c r="A686" s="143" t="s">
        <v>436</v>
      </c>
      <c r="B686" s="143" t="s">
        <v>736</v>
      </c>
      <c r="C686" s="144" t="s">
        <v>712</v>
      </c>
      <c r="D686" s="143" t="s">
        <v>11</v>
      </c>
      <c r="E686" s="145">
        <v>6.6000000000000003E-2</v>
      </c>
      <c r="F686" s="146">
        <v>18.559999999999999</v>
      </c>
      <c r="G686" s="146">
        <v>1.22</v>
      </c>
    </row>
    <row r="687" spans="1:8" ht="24" customHeight="1" x14ac:dyDescent="0.2">
      <c r="A687" s="147" t="s">
        <v>435</v>
      </c>
      <c r="B687" s="147" t="s">
        <v>798</v>
      </c>
      <c r="C687" s="148" t="s">
        <v>799</v>
      </c>
      <c r="D687" s="147" t="s">
        <v>24</v>
      </c>
      <c r="E687" s="149">
        <v>1</v>
      </c>
      <c r="F687" s="150">
        <v>9.1199999999999992</v>
      </c>
      <c r="G687" s="150">
        <v>9.1199999999999992</v>
      </c>
    </row>
    <row r="688" spans="1:8" ht="36" customHeight="1" x14ac:dyDescent="0.2">
      <c r="A688" s="147" t="s">
        <v>435</v>
      </c>
      <c r="B688" s="147" t="s">
        <v>796</v>
      </c>
      <c r="C688" s="148" t="s">
        <v>797</v>
      </c>
      <c r="D688" s="147" t="s">
        <v>24</v>
      </c>
      <c r="E688" s="149">
        <v>1</v>
      </c>
      <c r="F688" s="150">
        <v>0.76</v>
      </c>
      <c r="G688" s="150">
        <v>0.76</v>
      </c>
    </row>
    <row r="689" spans="1:8" ht="13.5" thickBot="1" x14ac:dyDescent="0.25">
      <c r="A689" s="139"/>
      <c r="B689" s="139"/>
      <c r="C689" s="140"/>
      <c r="D689" s="139"/>
      <c r="E689" s="141"/>
      <c r="F689" s="142"/>
      <c r="G689" s="142"/>
    </row>
    <row r="690" spans="1:8" ht="0.95" customHeight="1" thickTop="1" x14ac:dyDescent="0.2">
      <c r="A690" s="155"/>
      <c r="B690" s="155"/>
      <c r="C690" s="156"/>
      <c r="D690" s="155"/>
      <c r="E690" s="155"/>
      <c r="F690" s="157"/>
      <c r="G690" s="157"/>
    </row>
    <row r="691" spans="1:8" ht="18" customHeight="1" x14ac:dyDescent="0.2">
      <c r="A691" s="176" t="s">
        <v>235</v>
      </c>
      <c r="B691" s="176" t="s">
        <v>0</v>
      </c>
      <c r="C691" s="176" t="s">
        <v>1</v>
      </c>
      <c r="D691" s="176" t="s">
        <v>2</v>
      </c>
      <c r="E691" s="176" t="s">
        <v>3</v>
      </c>
      <c r="F691" s="176" t="s">
        <v>4</v>
      </c>
      <c r="G691" s="176" t="s">
        <v>5</v>
      </c>
    </row>
    <row r="692" spans="1:8" s="180" customFormat="1" ht="24" customHeight="1" x14ac:dyDescent="0.2">
      <c r="A692" s="127" t="s">
        <v>434</v>
      </c>
      <c r="B692" s="127" t="s">
        <v>845</v>
      </c>
      <c r="C692" s="127" t="s">
        <v>939</v>
      </c>
      <c r="D692" s="127" t="s">
        <v>24</v>
      </c>
      <c r="E692" s="127"/>
      <c r="F692" s="127"/>
      <c r="G692" s="130">
        <f>SUM(G693:G696)</f>
        <v>137.07999999999998</v>
      </c>
      <c r="H692" s="179"/>
    </row>
    <row r="693" spans="1:8" ht="24" customHeight="1" x14ac:dyDescent="0.2">
      <c r="A693" s="143" t="s">
        <v>436</v>
      </c>
      <c r="B693" s="143" t="s">
        <v>736</v>
      </c>
      <c r="C693" s="144" t="s">
        <v>712</v>
      </c>
      <c r="D693" s="143" t="s">
        <v>11</v>
      </c>
      <c r="E693" s="145">
        <v>0.56799999999999995</v>
      </c>
      <c r="F693" s="146">
        <v>14.13</v>
      </c>
      <c r="G693" s="146">
        <v>8.02</v>
      </c>
    </row>
    <row r="694" spans="1:8" ht="24" customHeight="1" x14ac:dyDescent="0.2">
      <c r="A694" s="143" t="s">
        <v>436</v>
      </c>
      <c r="B694" s="143" t="s">
        <v>736</v>
      </c>
      <c r="C694" s="144" t="s">
        <v>712</v>
      </c>
      <c r="D694" s="143" t="s">
        <v>11</v>
      </c>
      <c r="E694" s="145">
        <v>0.56799999999999995</v>
      </c>
      <c r="F694" s="146">
        <v>18.559999999999999</v>
      </c>
      <c r="G694" s="146">
        <v>10.53</v>
      </c>
    </row>
    <row r="695" spans="1:8" ht="24" customHeight="1" x14ac:dyDescent="0.2">
      <c r="A695" s="147" t="s">
        <v>435</v>
      </c>
      <c r="B695" s="147" t="s">
        <v>881</v>
      </c>
      <c r="C695" s="148" t="s">
        <v>943</v>
      </c>
      <c r="D695" s="147" t="s">
        <v>24</v>
      </c>
      <c r="E695" s="149">
        <v>1</v>
      </c>
      <c r="F695" s="150">
        <v>113.61</v>
      </c>
      <c r="G695" s="150">
        <f>F695</f>
        <v>113.61</v>
      </c>
    </row>
    <row r="696" spans="1:8" ht="36" customHeight="1" x14ac:dyDescent="0.2">
      <c r="A696" s="147" t="s">
        <v>435</v>
      </c>
      <c r="B696" s="147">
        <v>1576</v>
      </c>
      <c r="C696" s="148" t="s">
        <v>944</v>
      </c>
      <c r="D696" s="147" t="s">
        <v>24</v>
      </c>
      <c r="E696" s="149">
        <v>3</v>
      </c>
      <c r="F696" s="150">
        <v>1.64</v>
      </c>
      <c r="G696" s="150">
        <f>F696*E696</f>
        <v>4.92</v>
      </c>
    </row>
    <row r="697" spans="1:8" ht="13.5" thickBot="1" x14ac:dyDescent="0.25">
      <c r="A697" s="139"/>
      <c r="B697" s="139"/>
      <c r="C697" s="140"/>
      <c r="D697" s="139"/>
      <c r="E697" s="141"/>
      <c r="F697" s="142"/>
      <c r="G697" s="142"/>
    </row>
    <row r="698" spans="1:8" ht="0.95" customHeight="1" thickTop="1" x14ac:dyDescent="0.2">
      <c r="A698" s="155"/>
      <c r="B698" s="155"/>
      <c r="C698" s="156"/>
      <c r="D698" s="155"/>
      <c r="E698" s="155"/>
      <c r="F698" s="157"/>
      <c r="G698" s="157"/>
    </row>
    <row r="699" spans="1:8" ht="18" customHeight="1" x14ac:dyDescent="0.2">
      <c r="A699" s="176" t="s">
        <v>236</v>
      </c>
      <c r="B699" s="176" t="s">
        <v>0</v>
      </c>
      <c r="C699" s="177" t="s">
        <v>1</v>
      </c>
      <c r="D699" s="176" t="s">
        <v>2</v>
      </c>
      <c r="E699" s="176" t="s">
        <v>3</v>
      </c>
      <c r="F699" s="178" t="s">
        <v>4</v>
      </c>
      <c r="G699" s="178" t="s">
        <v>5</v>
      </c>
    </row>
    <row r="700" spans="1:8" s="180" customFormat="1" ht="24" customHeight="1" x14ac:dyDescent="0.2">
      <c r="A700" s="127" t="s">
        <v>434</v>
      </c>
      <c r="B700" s="127">
        <v>93667</v>
      </c>
      <c r="C700" s="128" t="s">
        <v>238</v>
      </c>
      <c r="D700" s="127" t="s">
        <v>24</v>
      </c>
      <c r="E700" s="129"/>
      <c r="F700" s="130"/>
      <c r="G700" s="130">
        <v>69.23</v>
      </c>
      <c r="H700" s="179"/>
    </row>
    <row r="701" spans="1:8" ht="24" customHeight="1" x14ac:dyDescent="0.2">
      <c r="A701" s="143" t="s">
        <v>436</v>
      </c>
      <c r="B701" s="143" t="s">
        <v>734</v>
      </c>
      <c r="C701" s="144" t="s">
        <v>735</v>
      </c>
      <c r="D701" s="143" t="s">
        <v>11</v>
      </c>
      <c r="E701" s="145">
        <v>0.105</v>
      </c>
      <c r="F701" s="146">
        <v>14.13</v>
      </c>
      <c r="G701" s="146">
        <v>1.48</v>
      </c>
    </row>
    <row r="702" spans="1:8" ht="24" customHeight="1" x14ac:dyDescent="0.2">
      <c r="A702" s="143" t="s">
        <v>436</v>
      </c>
      <c r="B702" s="143" t="s">
        <v>736</v>
      </c>
      <c r="C702" s="144" t="s">
        <v>712</v>
      </c>
      <c r="D702" s="143" t="s">
        <v>11</v>
      </c>
      <c r="E702" s="145">
        <v>0.105</v>
      </c>
      <c r="F702" s="146">
        <v>18.559999999999999</v>
      </c>
      <c r="G702" s="146">
        <v>1.94</v>
      </c>
    </row>
    <row r="703" spans="1:8" ht="24" customHeight="1" x14ac:dyDescent="0.2">
      <c r="A703" s="147" t="s">
        <v>435</v>
      </c>
      <c r="B703" s="147" t="s">
        <v>802</v>
      </c>
      <c r="C703" s="148" t="s">
        <v>803</v>
      </c>
      <c r="D703" s="147" t="s">
        <v>24</v>
      </c>
      <c r="E703" s="149">
        <v>1</v>
      </c>
      <c r="F703" s="150">
        <v>64.040000000000006</v>
      </c>
      <c r="G703" s="150">
        <v>64.040000000000006</v>
      </c>
    </row>
    <row r="704" spans="1:8" ht="36" customHeight="1" x14ac:dyDescent="0.2">
      <c r="A704" s="147" t="s">
        <v>435</v>
      </c>
      <c r="B704" s="147" t="s">
        <v>800</v>
      </c>
      <c r="C704" s="148" t="s">
        <v>801</v>
      </c>
      <c r="D704" s="147" t="s">
        <v>24</v>
      </c>
      <c r="E704" s="149">
        <v>3</v>
      </c>
      <c r="F704" s="150">
        <v>0.59</v>
      </c>
      <c r="G704" s="150">
        <v>1.77</v>
      </c>
    </row>
    <row r="705" spans="1:8" ht="13.5" thickBot="1" x14ac:dyDescent="0.25">
      <c r="A705" s="139"/>
      <c r="B705" s="139"/>
      <c r="C705" s="140"/>
      <c r="D705" s="139"/>
      <c r="E705" s="141"/>
      <c r="F705" s="142"/>
      <c r="G705" s="142"/>
    </row>
    <row r="706" spans="1:8" ht="0.95" customHeight="1" thickTop="1" x14ac:dyDescent="0.2">
      <c r="A706" s="155"/>
      <c r="B706" s="155"/>
      <c r="C706" s="156"/>
      <c r="D706" s="155"/>
      <c r="E706" s="155"/>
      <c r="F706" s="157"/>
      <c r="G706" s="157"/>
    </row>
    <row r="707" spans="1:8" ht="18" customHeight="1" x14ac:dyDescent="0.2">
      <c r="A707" s="176" t="s">
        <v>239</v>
      </c>
      <c r="B707" s="176" t="s">
        <v>0</v>
      </c>
      <c r="C707" s="177" t="s">
        <v>1</v>
      </c>
      <c r="D707" s="176" t="s">
        <v>2</v>
      </c>
      <c r="E707" s="176" t="s">
        <v>3</v>
      </c>
      <c r="F707" s="178" t="s">
        <v>4</v>
      </c>
      <c r="G707" s="178" t="s">
        <v>5</v>
      </c>
    </row>
    <row r="708" spans="1:8" s="180" customFormat="1" ht="24" customHeight="1" x14ac:dyDescent="0.2">
      <c r="A708" s="127" t="s">
        <v>434</v>
      </c>
      <c r="B708" s="127">
        <v>93672</v>
      </c>
      <c r="C708" s="128" t="s">
        <v>241</v>
      </c>
      <c r="D708" s="127" t="s">
        <v>24</v>
      </c>
      <c r="E708" s="129"/>
      <c r="F708" s="130"/>
      <c r="G708" s="130">
        <v>80.239999999999995</v>
      </c>
      <c r="H708" s="179"/>
    </row>
    <row r="709" spans="1:8" ht="24" customHeight="1" x14ac:dyDescent="0.2">
      <c r="A709" s="143" t="s">
        <v>436</v>
      </c>
      <c r="B709" s="143" t="s">
        <v>734</v>
      </c>
      <c r="C709" s="144" t="s">
        <v>735</v>
      </c>
      <c r="D709" s="143" t="s">
        <v>11</v>
      </c>
      <c r="E709" s="145">
        <v>0.40600000000000003</v>
      </c>
      <c r="F709" s="146">
        <v>14.13</v>
      </c>
      <c r="G709" s="146">
        <v>5.73</v>
      </c>
    </row>
    <row r="710" spans="1:8" ht="24" customHeight="1" x14ac:dyDescent="0.2">
      <c r="A710" s="143" t="s">
        <v>436</v>
      </c>
      <c r="B710" s="143" t="s">
        <v>736</v>
      </c>
      <c r="C710" s="144" t="s">
        <v>712</v>
      </c>
      <c r="D710" s="143" t="s">
        <v>11</v>
      </c>
      <c r="E710" s="145">
        <v>0.40600000000000003</v>
      </c>
      <c r="F710" s="146">
        <v>18.559999999999999</v>
      </c>
      <c r="G710" s="146">
        <v>7.53</v>
      </c>
    </row>
    <row r="711" spans="1:8" ht="24" customHeight="1" x14ac:dyDescent="0.2">
      <c r="A711" s="147" t="s">
        <v>435</v>
      </c>
      <c r="B711" s="147" t="s">
        <v>802</v>
      </c>
      <c r="C711" s="148" t="s">
        <v>803</v>
      </c>
      <c r="D711" s="147" t="s">
        <v>24</v>
      </c>
      <c r="E711" s="149">
        <v>1</v>
      </c>
      <c r="F711" s="150">
        <v>64.040000000000006</v>
      </c>
      <c r="G711" s="150">
        <v>64.040000000000006</v>
      </c>
    </row>
    <row r="712" spans="1:8" ht="36" customHeight="1" x14ac:dyDescent="0.2">
      <c r="A712" s="147" t="s">
        <v>435</v>
      </c>
      <c r="B712" s="147" t="s">
        <v>804</v>
      </c>
      <c r="C712" s="148" t="s">
        <v>805</v>
      </c>
      <c r="D712" s="147" t="s">
        <v>24</v>
      </c>
      <c r="E712" s="149">
        <v>3</v>
      </c>
      <c r="F712" s="150">
        <v>0.98</v>
      </c>
      <c r="G712" s="150">
        <v>2.94</v>
      </c>
    </row>
    <row r="713" spans="1:8" ht="13.5" thickBot="1" x14ac:dyDescent="0.25">
      <c r="A713" s="139"/>
      <c r="B713" s="139"/>
      <c r="C713" s="140"/>
      <c r="D713" s="139"/>
      <c r="E713" s="141"/>
      <c r="F713" s="142"/>
      <c r="G713" s="142"/>
    </row>
    <row r="714" spans="1:8" ht="0.95" customHeight="1" thickTop="1" x14ac:dyDescent="0.2">
      <c r="A714" s="155"/>
      <c r="B714" s="155"/>
      <c r="C714" s="156"/>
      <c r="D714" s="155"/>
      <c r="E714" s="155"/>
      <c r="F714" s="157"/>
      <c r="G714" s="157"/>
    </row>
    <row r="715" spans="1:8" ht="18" customHeight="1" x14ac:dyDescent="0.2">
      <c r="A715" s="176" t="s">
        <v>242</v>
      </c>
      <c r="B715" s="176" t="s">
        <v>0</v>
      </c>
      <c r="C715" s="177" t="s">
        <v>1</v>
      </c>
      <c r="D715" s="176" t="s">
        <v>2</v>
      </c>
      <c r="E715" s="176" t="s">
        <v>3</v>
      </c>
      <c r="F715" s="178" t="s">
        <v>4</v>
      </c>
      <c r="G715" s="178" t="s">
        <v>5</v>
      </c>
    </row>
    <row r="716" spans="1:8" s="180" customFormat="1" ht="36" customHeight="1" x14ac:dyDescent="0.2">
      <c r="A716" s="127" t="s">
        <v>434</v>
      </c>
      <c r="B716" s="127" t="s">
        <v>882</v>
      </c>
      <c r="C716" s="128" t="s">
        <v>243</v>
      </c>
      <c r="D716" s="127" t="s">
        <v>24</v>
      </c>
      <c r="E716" s="129"/>
      <c r="F716" s="130"/>
      <c r="G716" s="130">
        <f>SUM(G717:G719)</f>
        <v>73.460400000000007</v>
      </c>
      <c r="H716" s="179"/>
    </row>
    <row r="717" spans="1:8" ht="24" customHeight="1" x14ac:dyDescent="0.2">
      <c r="A717" s="143" t="s">
        <v>436</v>
      </c>
      <c r="B717" s="143" t="s">
        <v>734</v>
      </c>
      <c r="C717" s="144" t="s">
        <v>735</v>
      </c>
      <c r="D717" s="143" t="s">
        <v>11</v>
      </c>
      <c r="E717" s="145">
        <v>0.16</v>
      </c>
      <c r="F717" s="146">
        <v>14.13</v>
      </c>
      <c r="G717" s="146">
        <f>F717*E717</f>
        <v>2.2608000000000001</v>
      </c>
    </row>
    <row r="718" spans="1:8" ht="24" customHeight="1" x14ac:dyDescent="0.2">
      <c r="A718" s="143" t="s">
        <v>436</v>
      </c>
      <c r="B718" s="143" t="s">
        <v>736</v>
      </c>
      <c r="C718" s="144" t="s">
        <v>712</v>
      </c>
      <c r="D718" s="143" t="s">
        <v>11</v>
      </c>
      <c r="E718" s="145">
        <v>0.16</v>
      </c>
      <c r="F718" s="146">
        <v>18.559999999999999</v>
      </c>
      <c r="G718" s="146">
        <f>F718*E718</f>
        <v>2.9695999999999998</v>
      </c>
    </row>
    <row r="719" spans="1:8" ht="24" customHeight="1" x14ac:dyDescent="0.2">
      <c r="A719" s="147" t="s">
        <v>435</v>
      </c>
      <c r="B719" s="147">
        <v>39465</v>
      </c>
      <c r="C719" s="148" t="s">
        <v>806</v>
      </c>
      <c r="D719" s="147" t="s">
        <v>24</v>
      </c>
      <c r="E719" s="149">
        <v>1</v>
      </c>
      <c r="F719" s="150">
        <v>68.23</v>
      </c>
      <c r="G719" s="150">
        <v>68.23</v>
      </c>
    </row>
    <row r="720" spans="1:8" x14ac:dyDescent="0.2">
      <c r="A720" s="139"/>
      <c r="B720" s="139"/>
      <c r="C720" s="140"/>
      <c r="D720" s="139"/>
      <c r="E720" s="141"/>
      <c r="F720" s="142"/>
      <c r="G720" s="142"/>
    </row>
    <row r="721" spans="1:8" ht="18" customHeight="1" x14ac:dyDescent="0.2">
      <c r="A721" s="176" t="s">
        <v>244</v>
      </c>
      <c r="B721" s="176" t="s">
        <v>0</v>
      </c>
      <c r="C721" s="177" t="s">
        <v>1</v>
      </c>
      <c r="D721" s="176" t="s">
        <v>2</v>
      </c>
      <c r="E721" s="176" t="s">
        <v>3</v>
      </c>
      <c r="F721" s="178" t="s">
        <v>4</v>
      </c>
      <c r="G721" s="178" t="s">
        <v>5</v>
      </c>
    </row>
    <row r="722" spans="1:8" s="180" customFormat="1" ht="36" customHeight="1" x14ac:dyDescent="0.2">
      <c r="A722" s="127" t="s">
        <v>434</v>
      </c>
      <c r="B722" s="127" t="s">
        <v>884</v>
      </c>
      <c r="C722" s="128" t="s">
        <v>245</v>
      </c>
      <c r="D722" s="127" t="s">
        <v>24</v>
      </c>
      <c r="E722" s="129"/>
      <c r="F722" s="130"/>
      <c r="G722" s="130">
        <f>SUM(G723:G726)</f>
        <v>149.29800000000003</v>
      </c>
      <c r="H722" s="179"/>
    </row>
    <row r="723" spans="1:8" ht="24" customHeight="1" x14ac:dyDescent="0.2">
      <c r="A723" s="143" t="s">
        <v>436</v>
      </c>
      <c r="B723" s="143" t="s">
        <v>734</v>
      </c>
      <c r="C723" s="144" t="s">
        <v>735</v>
      </c>
      <c r="D723" s="143" t="s">
        <v>11</v>
      </c>
      <c r="E723" s="145">
        <v>0.2</v>
      </c>
      <c r="F723" s="146">
        <v>14.13</v>
      </c>
      <c r="G723" s="146">
        <f>F723*E723</f>
        <v>2.8260000000000005</v>
      </c>
    </row>
    <row r="724" spans="1:8" ht="24" customHeight="1" x14ac:dyDescent="0.2">
      <c r="A724" s="143" t="s">
        <v>436</v>
      </c>
      <c r="B724" s="143" t="s">
        <v>734</v>
      </c>
      <c r="C724" s="144" t="s">
        <v>735</v>
      </c>
      <c r="D724" s="143" t="s">
        <v>11</v>
      </c>
      <c r="E724" s="145">
        <v>0.2</v>
      </c>
      <c r="F724" s="146">
        <v>18.559999999999999</v>
      </c>
      <c r="G724" s="146">
        <f>F724*E724</f>
        <v>3.7119999999999997</v>
      </c>
    </row>
    <row r="725" spans="1:8" ht="24" customHeight="1" x14ac:dyDescent="0.2">
      <c r="A725" s="147" t="s">
        <v>435</v>
      </c>
      <c r="B725" s="147">
        <v>39445</v>
      </c>
      <c r="C725" s="148" t="s">
        <v>807</v>
      </c>
      <c r="D725" s="147" t="s">
        <v>24</v>
      </c>
      <c r="E725" s="149">
        <v>1</v>
      </c>
      <c r="F725" s="150">
        <v>140.4</v>
      </c>
      <c r="G725" s="150">
        <v>140.4</v>
      </c>
    </row>
    <row r="726" spans="1:8" ht="36" customHeight="1" x14ac:dyDescent="0.2">
      <c r="A726" s="147" t="s">
        <v>435</v>
      </c>
      <c r="B726" s="147">
        <v>1570</v>
      </c>
      <c r="C726" s="148" t="s">
        <v>801</v>
      </c>
      <c r="D726" s="147" t="s">
        <v>24</v>
      </c>
      <c r="E726" s="149">
        <v>4</v>
      </c>
      <c r="F726" s="150">
        <v>0.59</v>
      </c>
      <c r="G726" s="150">
        <f>F726*E726</f>
        <v>2.36</v>
      </c>
    </row>
    <row r="727" spans="1:8" ht="13.5" thickBot="1" x14ac:dyDescent="0.25">
      <c r="A727" s="139"/>
      <c r="B727" s="139"/>
      <c r="C727" s="140"/>
      <c r="D727" s="139"/>
      <c r="E727" s="141"/>
      <c r="F727" s="142"/>
      <c r="G727" s="142"/>
    </row>
    <row r="728" spans="1:8" ht="0.95" customHeight="1" thickTop="1" x14ac:dyDescent="0.2">
      <c r="A728" s="155"/>
      <c r="B728" s="155"/>
      <c r="C728" s="156"/>
      <c r="D728" s="155"/>
      <c r="E728" s="155"/>
      <c r="F728" s="157"/>
      <c r="G728" s="157"/>
    </row>
    <row r="729" spans="1:8" ht="18" customHeight="1" x14ac:dyDescent="0.2">
      <c r="A729" s="176" t="s">
        <v>246</v>
      </c>
      <c r="B729" s="176" t="s">
        <v>0</v>
      </c>
      <c r="C729" s="177" t="s">
        <v>1</v>
      </c>
      <c r="D729" s="176" t="s">
        <v>2</v>
      </c>
      <c r="E729" s="176" t="s">
        <v>3</v>
      </c>
      <c r="F729" s="178" t="s">
        <v>4</v>
      </c>
      <c r="G729" s="178" t="s">
        <v>5</v>
      </c>
    </row>
    <row r="730" spans="1:8" s="180" customFormat="1" ht="36" customHeight="1" x14ac:dyDescent="0.2">
      <c r="A730" s="127" t="s">
        <v>434</v>
      </c>
      <c r="B730" s="127" t="s">
        <v>885</v>
      </c>
      <c r="C730" s="128" t="s">
        <v>247</v>
      </c>
      <c r="D730" s="127" t="s">
        <v>24</v>
      </c>
      <c r="E730" s="129"/>
      <c r="F730" s="130"/>
      <c r="G730" s="130">
        <f>SUM(G731:G733)</f>
        <v>362.99</v>
      </c>
      <c r="H730" s="179"/>
    </row>
    <row r="731" spans="1:8" ht="24" customHeight="1" x14ac:dyDescent="0.2">
      <c r="A731" s="143" t="s">
        <v>436</v>
      </c>
      <c r="B731" s="143" t="s">
        <v>734</v>
      </c>
      <c r="C731" s="144" t="s">
        <v>735</v>
      </c>
      <c r="D731" s="143" t="s">
        <v>11</v>
      </c>
      <c r="E731" s="145">
        <v>3</v>
      </c>
      <c r="F731" s="146">
        <v>14.13</v>
      </c>
      <c r="G731" s="146">
        <f>F731*E731</f>
        <v>42.39</v>
      </c>
    </row>
    <row r="732" spans="1:8" ht="24" customHeight="1" x14ac:dyDescent="0.2">
      <c r="A732" s="143" t="s">
        <v>436</v>
      </c>
      <c r="B732" s="143" t="s">
        <v>736</v>
      </c>
      <c r="C732" s="144" t="s">
        <v>712</v>
      </c>
      <c r="D732" s="143" t="s">
        <v>11</v>
      </c>
      <c r="E732" s="145">
        <v>3</v>
      </c>
      <c r="F732" s="146">
        <v>18.559999999999999</v>
      </c>
      <c r="G732" s="146">
        <f>F732*E732</f>
        <v>55.679999999999993</v>
      </c>
    </row>
    <row r="733" spans="1:8" ht="36" customHeight="1" x14ac:dyDescent="0.2">
      <c r="A733" s="147" t="s">
        <v>435</v>
      </c>
      <c r="B733" s="147">
        <v>12040</v>
      </c>
      <c r="C733" s="148" t="s">
        <v>808</v>
      </c>
      <c r="D733" s="147" t="s">
        <v>24</v>
      </c>
      <c r="E733" s="149">
        <v>1</v>
      </c>
      <c r="F733" s="150">
        <v>264.92</v>
      </c>
      <c r="G733" s="150">
        <f>F733*E733</f>
        <v>264.92</v>
      </c>
    </row>
    <row r="734" spans="1:8" ht="13.5" thickBot="1" x14ac:dyDescent="0.25">
      <c r="A734" s="139"/>
      <c r="B734" s="139"/>
      <c r="C734" s="140"/>
      <c r="D734" s="139"/>
      <c r="E734" s="141"/>
      <c r="F734" s="142"/>
      <c r="G734" s="142"/>
    </row>
    <row r="735" spans="1:8" ht="0.95" customHeight="1" thickTop="1" x14ac:dyDescent="0.2">
      <c r="A735" s="155"/>
      <c r="B735" s="155"/>
      <c r="C735" s="156"/>
      <c r="D735" s="155"/>
      <c r="E735" s="155"/>
      <c r="F735" s="157"/>
      <c r="G735" s="157"/>
    </row>
    <row r="736" spans="1:8" ht="18" customHeight="1" x14ac:dyDescent="0.2">
      <c r="A736" s="176" t="s">
        <v>248</v>
      </c>
      <c r="B736" s="176" t="s">
        <v>0</v>
      </c>
      <c r="C736" s="177" t="s">
        <v>1</v>
      </c>
      <c r="D736" s="176" t="s">
        <v>2</v>
      </c>
      <c r="E736" s="176" t="s">
        <v>3</v>
      </c>
      <c r="F736" s="178" t="s">
        <v>4</v>
      </c>
      <c r="G736" s="178" t="s">
        <v>5</v>
      </c>
    </row>
    <row r="737" spans="1:8" s="180" customFormat="1" ht="36" customHeight="1" x14ac:dyDescent="0.2">
      <c r="A737" s="127" t="s">
        <v>434</v>
      </c>
      <c r="B737" s="127" t="s">
        <v>886</v>
      </c>
      <c r="C737" s="128" t="s">
        <v>249</v>
      </c>
      <c r="D737" s="127" t="s">
        <v>24</v>
      </c>
      <c r="E737" s="129"/>
      <c r="F737" s="130"/>
      <c r="G737" s="130">
        <f>SUM(G738:G740)</f>
        <v>776.7</v>
      </c>
      <c r="H737" s="179"/>
    </row>
    <row r="738" spans="1:8" ht="24" customHeight="1" x14ac:dyDescent="0.2">
      <c r="A738" s="143" t="s">
        <v>436</v>
      </c>
      <c r="B738" s="143" t="s">
        <v>734</v>
      </c>
      <c r="C738" s="144" t="s">
        <v>735</v>
      </c>
      <c r="D738" s="143" t="s">
        <v>11</v>
      </c>
      <c r="E738" s="145">
        <v>4</v>
      </c>
      <c r="F738" s="146">
        <v>14.13</v>
      </c>
      <c r="G738" s="146">
        <f>F738*E738</f>
        <v>56.52</v>
      </c>
    </row>
    <row r="739" spans="1:8" ht="24" customHeight="1" x14ac:dyDescent="0.2">
      <c r="A739" s="143" t="s">
        <v>436</v>
      </c>
      <c r="B739" s="143" t="s">
        <v>736</v>
      </c>
      <c r="C739" s="144" t="s">
        <v>712</v>
      </c>
      <c r="D739" s="143" t="s">
        <v>11</v>
      </c>
      <c r="E739" s="145">
        <v>4</v>
      </c>
      <c r="F739" s="146">
        <v>18.559999999999999</v>
      </c>
      <c r="G739" s="146">
        <f>F739*E739</f>
        <v>74.239999999999995</v>
      </c>
    </row>
    <row r="740" spans="1:8" ht="36" customHeight="1" x14ac:dyDescent="0.2">
      <c r="A740" s="147" t="s">
        <v>435</v>
      </c>
      <c r="B740" s="147">
        <v>39761</v>
      </c>
      <c r="C740" s="148" t="s">
        <v>809</v>
      </c>
      <c r="D740" s="147" t="s">
        <v>24</v>
      </c>
      <c r="E740" s="149">
        <v>1</v>
      </c>
      <c r="F740" s="150">
        <v>645.94000000000005</v>
      </c>
      <c r="G740" s="150">
        <f>F740*E740</f>
        <v>645.94000000000005</v>
      </c>
    </row>
    <row r="741" spans="1:8" ht="13.5" thickBot="1" x14ac:dyDescent="0.25">
      <c r="A741" s="139"/>
      <c r="B741" s="139"/>
      <c r="C741" s="140"/>
      <c r="D741" s="139"/>
      <c r="E741" s="141"/>
      <c r="F741" s="142"/>
      <c r="G741" s="142"/>
    </row>
    <row r="742" spans="1:8" ht="0.95" customHeight="1" thickTop="1" x14ac:dyDescent="0.2">
      <c r="A742" s="155"/>
      <c r="B742" s="155"/>
      <c r="C742" s="156"/>
      <c r="D742" s="155"/>
      <c r="E742" s="155"/>
      <c r="F742" s="157"/>
      <c r="G742" s="157"/>
    </row>
    <row r="743" spans="1:8" ht="18" customHeight="1" x14ac:dyDescent="0.2">
      <c r="A743" s="176" t="s">
        <v>250</v>
      </c>
      <c r="B743" s="176" t="s">
        <v>0</v>
      </c>
      <c r="C743" s="177" t="s">
        <v>1</v>
      </c>
      <c r="D743" s="176" t="s">
        <v>2</v>
      </c>
      <c r="E743" s="176" t="s">
        <v>3</v>
      </c>
      <c r="F743" s="178" t="s">
        <v>4</v>
      </c>
      <c r="G743" s="178" t="s">
        <v>5</v>
      </c>
    </row>
    <row r="744" spans="1:8" s="180" customFormat="1" ht="24" customHeight="1" x14ac:dyDescent="0.2">
      <c r="A744" s="127" t="s">
        <v>434</v>
      </c>
      <c r="B744" s="127" t="s">
        <v>251</v>
      </c>
      <c r="C744" s="128" t="s">
        <v>252</v>
      </c>
      <c r="D744" s="127" t="s">
        <v>24</v>
      </c>
      <c r="E744" s="129"/>
      <c r="F744" s="130"/>
      <c r="G744" s="130">
        <v>68.739999999999995</v>
      </c>
      <c r="H744" s="179"/>
    </row>
    <row r="745" spans="1:8" ht="24" customHeight="1" x14ac:dyDescent="0.2">
      <c r="A745" s="143" t="s">
        <v>436</v>
      </c>
      <c r="B745" s="143" t="s">
        <v>810</v>
      </c>
      <c r="C745" s="144" t="s">
        <v>811</v>
      </c>
      <c r="D745" s="143" t="s">
        <v>477</v>
      </c>
      <c r="E745" s="145">
        <v>0.5</v>
      </c>
      <c r="F745" s="146">
        <v>7.22</v>
      </c>
      <c r="G745" s="146">
        <f t="shared" ref="G745" si="14">F745*E745</f>
        <v>3.61</v>
      </c>
    </row>
    <row r="746" spans="1:8" ht="24" customHeight="1" x14ac:dyDescent="0.2">
      <c r="A746" s="143" t="s">
        <v>436</v>
      </c>
      <c r="B746" s="143" t="s">
        <v>726</v>
      </c>
      <c r="C746" s="144" t="s">
        <v>727</v>
      </c>
      <c r="D746" s="143" t="s">
        <v>133</v>
      </c>
      <c r="E746" s="145">
        <v>6.1249999999999999E-2</v>
      </c>
      <c r="F746" s="146">
        <v>43.79</v>
      </c>
      <c r="G746" s="146">
        <f>F746*E746</f>
        <v>2.6821375000000001</v>
      </c>
    </row>
    <row r="747" spans="1:8" ht="24" customHeight="1" x14ac:dyDescent="0.2">
      <c r="A747" s="143" t="s">
        <v>436</v>
      </c>
      <c r="B747" s="143" t="s">
        <v>947</v>
      </c>
      <c r="C747" s="144" t="s">
        <v>945</v>
      </c>
      <c r="D747" s="143" t="s">
        <v>20</v>
      </c>
      <c r="E747" s="145">
        <v>1.27</v>
      </c>
      <c r="F747" s="146">
        <v>37.909999999999997</v>
      </c>
      <c r="G747" s="146">
        <v>48.14</v>
      </c>
    </row>
    <row r="748" spans="1:8" ht="38.25" x14ac:dyDescent="0.2">
      <c r="A748" s="143" t="s">
        <v>436</v>
      </c>
      <c r="B748" s="143" t="s">
        <v>948</v>
      </c>
      <c r="C748" s="144" t="s">
        <v>946</v>
      </c>
      <c r="D748" s="143" t="s">
        <v>133</v>
      </c>
      <c r="E748" s="145">
        <v>3.6124999999999997E-2</v>
      </c>
      <c r="F748" s="146">
        <v>362.53</v>
      </c>
      <c r="G748" s="146">
        <v>13.09</v>
      </c>
    </row>
    <row r="749" spans="1:8" ht="24" customHeight="1" x14ac:dyDescent="0.2">
      <c r="A749" s="143" t="s">
        <v>436</v>
      </c>
      <c r="B749" s="143" t="s">
        <v>730</v>
      </c>
      <c r="C749" s="144" t="s">
        <v>731</v>
      </c>
      <c r="D749" s="143" t="s">
        <v>133</v>
      </c>
      <c r="E749" s="145">
        <v>6.1249999999999999E-2</v>
      </c>
      <c r="F749" s="146">
        <v>20</v>
      </c>
      <c r="G749" s="146">
        <v>1.22</v>
      </c>
    </row>
    <row r="750" spans="1:8" ht="13.5" thickBot="1" x14ac:dyDescent="0.25">
      <c r="A750" s="139"/>
      <c r="B750" s="139"/>
      <c r="C750" s="140"/>
      <c r="D750" s="139"/>
      <c r="E750" s="141"/>
      <c r="F750" s="142"/>
      <c r="G750" s="142"/>
    </row>
    <row r="751" spans="1:8" ht="0.95" customHeight="1" thickTop="1" x14ac:dyDescent="0.2">
      <c r="A751" s="155"/>
      <c r="B751" s="155"/>
      <c r="C751" s="156"/>
      <c r="D751" s="155"/>
      <c r="E751" s="155"/>
      <c r="F751" s="157"/>
      <c r="G751" s="157"/>
    </row>
    <row r="752" spans="1:8" ht="18" customHeight="1" x14ac:dyDescent="0.2">
      <c r="A752" s="176" t="s">
        <v>253</v>
      </c>
      <c r="B752" s="176" t="s">
        <v>0</v>
      </c>
      <c r="C752" s="177" t="s">
        <v>1</v>
      </c>
      <c r="D752" s="176" t="s">
        <v>2</v>
      </c>
      <c r="E752" s="176" t="s">
        <v>3</v>
      </c>
      <c r="F752" s="178" t="s">
        <v>4</v>
      </c>
      <c r="G752" s="178" t="s">
        <v>5</v>
      </c>
    </row>
    <row r="753" spans="1:8" s="180" customFormat="1" ht="24" customHeight="1" x14ac:dyDescent="0.2">
      <c r="A753" s="127" t="s">
        <v>434</v>
      </c>
      <c r="B753" s="127" t="s">
        <v>254</v>
      </c>
      <c r="C753" s="128" t="s">
        <v>255</v>
      </c>
      <c r="D753" s="127" t="s">
        <v>28</v>
      </c>
      <c r="E753" s="129"/>
      <c r="F753" s="130"/>
      <c r="G753" s="130">
        <v>23.64</v>
      </c>
      <c r="H753" s="179"/>
    </row>
    <row r="754" spans="1:8" ht="24" customHeight="1" x14ac:dyDescent="0.2">
      <c r="A754" s="143" t="s">
        <v>436</v>
      </c>
      <c r="B754" s="143" t="s">
        <v>734</v>
      </c>
      <c r="C754" s="144" t="s">
        <v>735</v>
      </c>
      <c r="D754" s="143" t="s">
        <v>11</v>
      </c>
      <c r="E754" s="145">
        <v>3.3700000000000001E-2</v>
      </c>
      <c r="F754" s="146">
        <v>14.13</v>
      </c>
      <c r="G754" s="146">
        <v>0.47</v>
      </c>
    </row>
    <row r="755" spans="1:8" ht="24" customHeight="1" x14ac:dyDescent="0.2">
      <c r="A755" s="143" t="s">
        <v>436</v>
      </c>
      <c r="B755" s="143" t="s">
        <v>736</v>
      </c>
      <c r="C755" s="144" t="s">
        <v>712</v>
      </c>
      <c r="D755" s="143" t="s">
        <v>11</v>
      </c>
      <c r="E755" s="145">
        <v>3.3700000000000001E-2</v>
      </c>
      <c r="F755" s="146">
        <v>18.559999999999999</v>
      </c>
      <c r="G755" s="146">
        <v>0.62</v>
      </c>
    </row>
    <row r="756" spans="1:8" ht="24" customHeight="1" x14ac:dyDescent="0.2">
      <c r="A756" s="147" t="s">
        <v>435</v>
      </c>
      <c r="B756" s="147" t="s">
        <v>812</v>
      </c>
      <c r="C756" s="148" t="s">
        <v>813</v>
      </c>
      <c r="D756" s="147" t="s">
        <v>28</v>
      </c>
      <c r="E756" s="149">
        <v>1.1000000000000001</v>
      </c>
      <c r="F756" s="150">
        <v>22.55</v>
      </c>
      <c r="G756" s="150">
        <v>22.55</v>
      </c>
    </row>
    <row r="757" spans="1:8" ht="13.5" thickBot="1" x14ac:dyDescent="0.25">
      <c r="A757" s="139"/>
      <c r="B757" s="139"/>
      <c r="C757" s="140"/>
      <c r="D757" s="139"/>
      <c r="E757" s="141"/>
      <c r="F757" s="142"/>
      <c r="G757" s="142"/>
    </row>
    <row r="758" spans="1:8" ht="0.95" customHeight="1" thickTop="1" x14ac:dyDescent="0.2">
      <c r="A758" s="155"/>
      <c r="B758" s="155"/>
      <c r="C758" s="156"/>
      <c r="D758" s="155"/>
      <c r="E758" s="155"/>
      <c r="F758" s="157"/>
      <c r="G758" s="157"/>
    </row>
    <row r="759" spans="1:8" ht="18" customHeight="1" x14ac:dyDescent="0.2">
      <c r="A759" s="176" t="s">
        <v>256</v>
      </c>
      <c r="B759" s="176" t="s">
        <v>0</v>
      </c>
      <c r="C759" s="177" t="s">
        <v>1</v>
      </c>
      <c r="D759" s="176" t="s">
        <v>2</v>
      </c>
      <c r="E759" s="176" t="s">
        <v>3</v>
      </c>
      <c r="F759" s="178" t="s">
        <v>4</v>
      </c>
      <c r="G759" s="178" t="s">
        <v>5</v>
      </c>
    </row>
    <row r="760" spans="1:8" s="180" customFormat="1" ht="24" customHeight="1" x14ac:dyDescent="0.2">
      <c r="A760" s="127" t="s">
        <v>434</v>
      </c>
      <c r="B760" s="127" t="s">
        <v>257</v>
      </c>
      <c r="C760" s="128" t="s">
        <v>258</v>
      </c>
      <c r="D760" s="127" t="s">
        <v>24</v>
      </c>
      <c r="E760" s="129"/>
      <c r="F760" s="130"/>
      <c r="G760" s="130">
        <v>54.34</v>
      </c>
      <c r="H760" s="179"/>
    </row>
    <row r="761" spans="1:8" ht="24" customHeight="1" x14ac:dyDescent="0.2">
      <c r="A761" s="143" t="s">
        <v>436</v>
      </c>
      <c r="B761" s="143" t="s">
        <v>734</v>
      </c>
      <c r="C761" s="144" t="s">
        <v>735</v>
      </c>
      <c r="D761" s="143" t="s">
        <v>11</v>
      </c>
      <c r="E761" s="145">
        <v>0.39550000000000002</v>
      </c>
      <c r="F761" s="146">
        <v>14.13</v>
      </c>
      <c r="G761" s="146">
        <v>5.58</v>
      </c>
    </row>
    <row r="762" spans="1:8" ht="24" customHeight="1" x14ac:dyDescent="0.2">
      <c r="A762" s="143" t="s">
        <v>436</v>
      </c>
      <c r="B762" s="143" t="s">
        <v>736</v>
      </c>
      <c r="C762" s="144" t="s">
        <v>712</v>
      </c>
      <c r="D762" s="143" t="s">
        <v>11</v>
      </c>
      <c r="E762" s="145">
        <v>0.39550000000000002</v>
      </c>
      <c r="F762" s="146">
        <v>18.559999999999999</v>
      </c>
      <c r="G762" s="146">
        <v>7.34</v>
      </c>
    </row>
    <row r="763" spans="1:8" ht="36" customHeight="1" x14ac:dyDescent="0.2">
      <c r="A763" s="147" t="s">
        <v>435</v>
      </c>
      <c r="B763" s="147" t="s">
        <v>814</v>
      </c>
      <c r="C763" s="148" t="s">
        <v>815</v>
      </c>
      <c r="D763" s="147" t="s">
        <v>24</v>
      </c>
      <c r="E763" s="149">
        <v>1</v>
      </c>
      <c r="F763" s="150">
        <v>41.42</v>
      </c>
      <c r="G763" s="150">
        <v>41.42</v>
      </c>
    </row>
    <row r="764" spans="1:8" x14ac:dyDescent="0.2">
      <c r="A764" s="139"/>
      <c r="B764" s="139"/>
      <c r="C764" s="140"/>
      <c r="D764" s="139"/>
      <c r="E764" s="141"/>
      <c r="F764" s="142"/>
      <c r="G764" s="142"/>
    </row>
    <row r="765" spans="1:8" ht="18" customHeight="1" x14ac:dyDescent="0.2">
      <c r="A765" s="176" t="s">
        <v>259</v>
      </c>
      <c r="B765" s="176" t="s">
        <v>0</v>
      </c>
      <c r="C765" s="177" t="s">
        <v>1</v>
      </c>
      <c r="D765" s="176" t="s">
        <v>2</v>
      </c>
      <c r="E765" s="176" t="s">
        <v>3</v>
      </c>
      <c r="F765" s="178" t="s">
        <v>4</v>
      </c>
      <c r="G765" s="178" t="s">
        <v>5</v>
      </c>
    </row>
    <row r="766" spans="1:8" s="180" customFormat="1" ht="24" customHeight="1" x14ac:dyDescent="0.2">
      <c r="A766" s="127" t="s">
        <v>434</v>
      </c>
      <c r="B766" s="127" t="s">
        <v>260</v>
      </c>
      <c r="C766" s="128" t="s">
        <v>261</v>
      </c>
      <c r="D766" s="127" t="s">
        <v>24</v>
      </c>
      <c r="E766" s="129"/>
      <c r="F766" s="130"/>
      <c r="G766" s="130">
        <v>2.9</v>
      </c>
      <c r="H766" s="179"/>
    </row>
    <row r="767" spans="1:8" ht="24" customHeight="1" x14ac:dyDescent="0.2">
      <c r="A767" s="143" t="s">
        <v>436</v>
      </c>
      <c r="B767" s="143" t="s">
        <v>709</v>
      </c>
      <c r="C767" s="144" t="s">
        <v>710</v>
      </c>
      <c r="D767" s="143" t="s">
        <v>11</v>
      </c>
      <c r="E767" s="145">
        <v>0.03</v>
      </c>
      <c r="F767" s="146">
        <v>13.69</v>
      </c>
      <c r="G767" s="146">
        <v>0.41</v>
      </c>
    </row>
    <row r="768" spans="1:8" ht="24" customHeight="1" x14ac:dyDescent="0.2">
      <c r="A768" s="143" t="s">
        <v>436</v>
      </c>
      <c r="B768" s="143" t="s">
        <v>711</v>
      </c>
      <c r="C768" s="144" t="s">
        <v>712</v>
      </c>
      <c r="D768" s="143" t="s">
        <v>11</v>
      </c>
      <c r="E768" s="145">
        <v>0.03</v>
      </c>
      <c r="F768" s="146">
        <v>17.97</v>
      </c>
      <c r="G768" s="146">
        <v>0.53</v>
      </c>
    </row>
    <row r="769" spans="1:8" ht="24" customHeight="1" x14ac:dyDescent="0.2">
      <c r="A769" s="147" t="s">
        <v>435</v>
      </c>
      <c r="B769" s="147" t="s">
        <v>816</v>
      </c>
      <c r="C769" s="148" t="s">
        <v>261</v>
      </c>
      <c r="D769" s="147" t="s">
        <v>24</v>
      </c>
      <c r="E769" s="149">
        <v>1</v>
      </c>
      <c r="F769" s="150">
        <v>1.96</v>
      </c>
      <c r="G769" s="150">
        <v>1.96</v>
      </c>
    </row>
    <row r="770" spans="1:8" x14ac:dyDescent="0.2">
      <c r="A770" s="139"/>
      <c r="B770" s="139"/>
      <c r="C770" s="140"/>
      <c r="D770" s="139"/>
      <c r="E770" s="141"/>
      <c r="F770" s="142"/>
      <c r="G770" s="142"/>
    </row>
    <row r="771" spans="1:8" ht="18" customHeight="1" x14ac:dyDescent="0.2">
      <c r="A771" s="176" t="s">
        <v>262</v>
      </c>
      <c r="B771" s="176" t="s">
        <v>0</v>
      </c>
      <c r="C771" s="177" t="s">
        <v>1</v>
      </c>
      <c r="D771" s="176" t="s">
        <v>2</v>
      </c>
      <c r="E771" s="176" t="s">
        <v>3</v>
      </c>
      <c r="F771" s="178" t="s">
        <v>4</v>
      </c>
      <c r="G771" s="178" t="s">
        <v>5</v>
      </c>
    </row>
    <row r="772" spans="1:8" s="180" customFormat="1" ht="24" customHeight="1" x14ac:dyDescent="0.2">
      <c r="A772" s="127" t="s">
        <v>434</v>
      </c>
      <c r="B772" s="127" t="s">
        <v>263</v>
      </c>
      <c r="C772" s="128" t="s">
        <v>264</v>
      </c>
      <c r="D772" s="127" t="s">
        <v>20</v>
      </c>
      <c r="E772" s="129"/>
      <c r="F772" s="130"/>
      <c r="G772" s="130">
        <v>4.37</v>
      </c>
      <c r="H772" s="179"/>
    </row>
    <row r="773" spans="1:8" ht="24" customHeight="1" x14ac:dyDescent="0.2">
      <c r="A773" s="143" t="s">
        <v>436</v>
      </c>
      <c r="B773" s="143" t="s">
        <v>553</v>
      </c>
      <c r="C773" s="144" t="s">
        <v>472</v>
      </c>
      <c r="D773" s="143" t="s">
        <v>11</v>
      </c>
      <c r="E773" s="145">
        <v>0.34</v>
      </c>
      <c r="F773" s="146">
        <v>12.88</v>
      </c>
      <c r="G773" s="146">
        <v>4.37</v>
      </c>
    </row>
    <row r="775" spans="1:8" x14ac:dyDescent="0.2">
      <c r="A775" s="176" t="s">
        <v>426</v>
      </c>
      <c r="B775" s="176" t="s">
        <v>0</v>
      </c>
      <c r="C775" s="177" t="s">
        <v>1</v>
      </c>
      <c r="D775" s="176" t="s">
        <v>2</v>
      </c>
      <c r="E775" s="176" t="s">
        <v>3</v>
      </c>
      <c r="F775" s="178" t="s">
        <v>4</v>
      </c>
      <c r="G775" s="178" t="s">
        <v>5</v>
      </c>
    </row>
    <row r="776" spans="1:8" s="180" customFormat="1" ht="25.5" x14ac:dyDescent="0.2">
      <c r="A776" s="127" t="s">
        <v>434</v>
      </c>
      <c r="B776" s="127" t="s">
        <v>427</v>
      </c>
      <c r="C776" s="128" t="s">
        <v>910</v>
      </c>
      <c r="D776" s="127" t="s">
        <v>24</v>
      </c>
      <c r="E776" s="129"/>
      <c r="F776" s="130"/>
      <c r="G776" s="130">
        <f>G777+G778+G779</f>
        <v>20.7591</v>
      </c>
      <c r="H776" s="179"/>
    </row>
    <row r="777" spans="1:8" ht="25.5" x14ac:dyDescent="0.2">
      <c r="A777" s="143" t="s">
        <v>436</v>
      </c>
      <c r="B777" s="143">
        <v>88316</v>
      </c>
      <c r="C777" s="144" t="s">
        <v>472</v>
      </c>
      <c r="D777" s="143" t="s">
        <v>11</v>
      </c>
      <c r="E777" s="145">
        <v>0.33</v>
      </c>
      <c r="F777" s="146">
        <v>13.27</v>
      </c>
      <c r="G777" s="146">
        <f>F777*E777</f>
        <v>4.3791000000000002</v>
      </c>
    </row>
    <row r="778" spans="1:8" x14ac:dyDescent="0.2">
      <c r="A778" s="171" t="s">
        <v>435</v>
      </c>
      <c r="B778" s="171" t="s">
        <v>912</v>
      </c>
      <c r="C778" s="172" t="s">
        <v>911</v>
      </c>
      <c r="D778" s="171" t="s">
        <v>24</v>
      </c>
      <c r="E778" s="173">
        <v>1</v>
      </c>
      <c r="F778" s="158">
        <v>15.9</v>
      </c>
      <c r="G778" s="158">
        <f>F778*E778</f>
        <v>15.9</v>
      </c>
    </row>
    <row r="779" spans="1:8" ht="25.5" x14ac:dyDescent="0.2">
      <c r="A779" s="171" t="s">
        <v>435</v>
      </c>
      <c r="B779" s="171">
        <v>4379</v>
      </c>
      <c r="C779" s="172" t="s">
        <v>913</v>
      </c>
      <c r="D779" s="171" t="s">
        <v>24</v>
      </c>
      <c r="E779" s="173">
        <v>4</v>
      </c>
      <c r="F779" s="158">
        <v>0.12</v>
      </c>
      <c r="G779" s="158">
        <f>F779*E779</f>
        <v>0.48</v>
      </c>
    </row>
    <row r="781" spans="1:8" x14ac:dyDescent="0.2">
      <c r="A781" s="176" t="s">
        <v>426</v>
      </c>
      <c r="B781" s="176" t="s">
        <v>0</v>
      </c>
      <c r="C781" s="177" t="s">
        <v>1</v>
      </c>
      <c r="D781" s="176" t="s">
        <v>2</v>
      </c>
      <c r="E781" s="176" t="s">
        <v>3</v>
      </c>
      <c r="F781" s="178" t="s">
        <v>4</v>
      </c>
      <c r="G781" s="178" t="s">
        <v>5</v>
      </c>
    </row>
    <row r="782" spans="1:8" s="180" customFormat="1" x14ac:dyDescent="0.2">
      <c r="A782" s="127" t="s">
        <v>434</v>
      </c>
      <c r="B782" s="127" t="s">
        <v>429</v>
      </c>
      <c r="C782" s="128" t="s">
        <v>914</v>
      </c>
      <c r="D782" s="127" t="s">
        <v>24</v>
      </c>
      <c r="E782" s="129"/>
      <c r="F782" s="130"/>
      <c r="G782" s="130">
        <f>G783+G784</f>
        <v>1226.2942</v>
      </c>
      <c r="H782" s="179"/>
    </row>
    <row r="783" spans="1:8" ht="25.5" x14ac:dyDescent="0.2">
      <c r="A783" s="143" t="s">
        <v>436</v>
      </c>
      <c r="B783" s="143">
        <v>88267</v>
      </c>
      <c r="C783" s="144" t="s">
        <v>614</v>
      </c>
      <c r="D783" s="143" t="s">
        <v>11</v>
      </c>
      <c r="E783" s="145">
        <v>0.63</v>
      </c>
      <c r="F783" s="146">
        <v>18.34</v>
      </c>
      <c r="G783" s="146">
        <f>F783*E783</f>
        <v>11.5542</v>
      </c>
    </row>
    <row r="784" spans="1:8" x14ac:dyDescent="0.2">
      <c r="A784" s="171" t="s">
        <v>435</v>
      </c>
      <c r="B784" s="171" t="s">
        <v>912</v>
      </c>
      <c r="C784" s="172" t="s">
        <v>915</v>
      </c>
      <c r="D784" s="171" t="s">
        <v>24</v>
      </c>
      <c r="E784" s="173">
        <v>1</v>
      </c>
      <c r="F784" s="158">
        <v>1214.74</v>
      </c>
      <c r="G784" s="158">
        <f>F784*E784</f>
        <v>1214.74</v>
      </c>
    </row>
    <row r="785" spans="1:7" x14ac:dyDescent="0.2">
      <c r="A785" s="4"/>
      <c r="B785" s="4"/>
      <c r="C785" s="103"/>
      <c r="D785" s="4"/>
      <c r="E785" s="104"/>
      <c r="F785" s="105"/>
      <c r="G785" s="106"/>
    </row>
    <row r="786" spans="1:7" x14ac:dyDescent="0.2">
      <c r="A786" s="4"/>
      <c r="B786" s="4"/>
      <c r="C786" s="363"/>
      <c r="D786" s="380"/>
      <c r="E786" s="380"/>
      <c r="F786" s="380"/>
      <c r="G786" s="380"/>
    </row>
    <row r="787" spans="1:7" x14ac:dyDescent="0.2">
      <c r="A787" s="4"/>
      <c r="B787" s="4"/>
      <c r="C787" s="363"/>
      <c r="D787" s="381"/>
      <c r="E787" s="381"/>
      <c r="F787" s="381"/>
      <c r="G787" s="381"/>
    </row>
  </sheetData>
  <mergeCells count="3">
    <mergeCell ref="A1:G1"/>
    <mergeCell ref="D786:G786"/>
    <mergeCell ref="D787:G787"/>
  </mergeCells>
  <pageMargins left="0.5" right="0.5" top="1" bottom="1" header="0.5" footer="0.5"/>
  <pageSetup paperSize="9" scale="61" fitToHeight="0" orientation="portrait" r:id="rId1"/>
  <headerFooter>
    <oddHeader>UFVJM
CNPJ: 16.888.315/0001-57</oddHeader>
    <oddFooter>ROD MGT 367 KM 583  - ALTO DA JACUBA - DIAMANTINA / MG
(38) 3532-1257 / leon.oliveira@ufvjm.edu.br &amp;R Relatório gerado em orcafascio.com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J11" sqref="J11"/>
    </sheetView>
  </sheetViews>
  <sheetFormatPr defaultRowHeight="15" x14ac:dyDescent="0.25"/>
  <cols>
    <col min="1" max="2" width="9" style="234"/>
    <col min="3" max="3" width="7" style="234" customWidth="1"/>
    <col min="4" max="4" width="29" style="234" customWidth="1"/>
    <col min="5" max="5" width="14.125" style="234" bestFit="1" customWidth="1"/>
    <col min="6" max="6" width="16.625" style="234" customWidth="1"/>
    <col min="7" max="16384" width="9" style="234"/>
  </cols>
  <sheetData>
    <row r="1" spans="1:6" x14ac:dyDescent="0.25">
      <c r="A1" s="410" t="s">
        <v>878</v>
      </c>
      <c r="B1" s="411"/>
      <c r="C1" s="411"/>
      <c r="D1" s="411"/>
      <c r="E1" s="411"/>
      <c r="F1" s="411"/>
    </row>
    <row r="2" spans="1:6" ht="41.25" customHeight="1" thickBot="1" x14ac:dyDescent="0.3">
      <c r="A2" s="235"/>
      <c r="B2" s="412" t="s">
        <v>1049</v>
      </c>
      <c r="C2" s="412"/>
      <c r="D2" s="412"/>
      <c r="E2" s="412"/>
      <c r="F2" s="412"/>
    </row>
    <row r="3" spans="1:6" ht="15.75" customHeight="1" thickBot="1" x14ac:dyDescent="0.3">
      <c r="A3" s="236" t="s">
        <v>824</v>
      </c>
      <c r="B3" s="388" t="s">
        <v>841</v>
      </c>
      <c r="C3" s="388"/>
      <c r="D3" s="388"/>
      <c r="E3" s="388"/>
      <c r="F3" s="389"/>
    </row>
    <row r="4" spans="1:6" ht="15.75" customHeight="1" x14ac:dyDescent="0.25">
      <c r="A4" s="390" t="s">
        <v>877</v>
      </c>
      <c r="B4" s="413" t="s">
        <v>839</v>
      </c>
      <c r="C4" s="414"/>
      <c r="D4" s="414"/>
      <c r="E4" s="414"/>
      <c r="F4" s="415"/>
    </row>
    <row r="5" spans="1:6" x14ac:dyDescent="0.25">
      <c r="A5" s="390"/>
      <c r="B5" s="395" t="s">
        <v>856</v>
      </c>
      <c r="C5" s="396"/>
      <c r="D5" s="237" t="s">
        <v>855</v>
      </c>
      <c r="E5" s="238" t="s">
        <v>282</v>
      </c>
      <c r="F5" s="238" t="s">
        <v>876</v>
      </c>
    </row>
    <row r="6" spans="1:6" x14ac:dyDescent="0.25">
      <c r="A6" s="390"/>
      <c r="B6" s="397" t="s">
        <v>875</v>
      </c>
      <c r="C6" s="398"/>
      <c r="D6" s="239" t="s">
        <v>858</v>
      </c>
      <c r="E6" s="240">
        <f>F6*4</f>
        <v>99.96</v>
      </c>
      <c r="F6" s="241">
        <v>24.99</v>
      </c>
    </row>
    <row r="7" spans="1:6" x14ac:dyDescent="0.25">
      <c r="A7" s="390"/>
      <c r="B7" s="397" t="s">
        <v>874</v>
      </c>
      <c r="C7" s="398"/>
      <c r="D7" s="239" t="s">
        <v>873</v>
      </c>
      <c r="E7" s="240">
        <f>F7*4</f>
        <v>88.68</v>
      </c>
      <c r="F7" s="241">
        <v>22.17</v>
      </c>
    </row>
    <row r="8" spans="1:6" x14ac:dyDescent="0.25">
      <c r="A8" s="408"/>
      <c r="B8" s="397" t="s">
        <v>872</v>
      </c>
      <c r="C8" s="398"/>
      <c r="D8" s="242" t="s">
        <v>871</v>
      </c>
      <c r="E8" s="240">
        <f>F8*4</f>
        <v>76</v>
      </c>
      <c r="F8" s="241">
        <v>19</v>
      </c>
    </row>
    <row r="9" spans="1:6" x14ac:dyDescent="0.25">
      <c r="A9" s="243"/>
      <c r="B9" s="402" t="s">
        <v>848</v>
      </c>
      <c r="C9" s="403"/>
      <c r="D9" s="404"/>
      <c r="E9" s="244">
        <f>AVERAGE(E6:E8)</f>
        <v>88.213333333333324</v>
      </c>
      <c r="F9" s="245">
        <f>AVERAGE(F6:F8)</f>
        <v>22.053333333333331</v>
      </c>
    </row>
    <row r="10" spans="1:6" ht="15.75" thickBot="1" x14ac:dyDescent="0.3">
      <c r="A10" s="405"/>
      <c r="B10" s="406"/>
      <c r="C10" s="406"/>
      <c r="D10" s="406"/>
      <c r="E10" s="406"/>
    </row>
    <row r="11" spans="1:6" ht="15.75" customHeight="1" thickBot="1" x14ac:dyDescent="0.3">
      <c r="A11" s="236" t="s">
        <v>824</v>
      </c>
      <c r="B11" s="388" t="s">
        <v>870</v>
      </c>
      <c r="C11" s="388"/>
      <c r="D11" s="388"/>
      <c r="E11" s="388"/>
      <c r="F11" s="389"/>
    </row>
    <row r="12" spans="1:6" ht="15.75" customHeight="1" x14ac:dyDescent="0.25">
      <c r="A12" s="407" t="s">
        <v>869</v>
      </c>
      <c r="B12" s="392" t="s">
        <v>779</v>
      </c>
      <c r="C12" s="393"/>
      <c r="D12" s="393"/>
      <c r="E12" s="393"/>
      <c r="F12" s="394"/>
    </row>
    <row r="13" spans="1:6" x14ac:dyDescent="0.25">
      <c r="A13" s="408"/>
      <c r="B13" s="395" t="s">
        <v>856</v>
      </c>
      <c r="C13" s="396"/>
      <c r="D13" s="237" t="s">
        <v>855</v>
      </c>
      <c r="E13" s="246" t="s">
        <v>282</v>
      </c>
      <c r="F13" s="238" t="s">
        <v>854</v>
      </c>
    </row>
    <row r="14" spans="1:6" x14ac:dyDescent="0.25">
      <c r="A14" s="408"/>
      <c r="B14" s="397" t="s">
        <v>868</v>
      </c>
      <c r="C14" s="398"/>
      <c r="D14" s="247" t="s">
        <v>867</v>
      </c>
      <c r="E14" s="248">
        <f>F14*47</f>
        <v>1837.7</v>
      </c>
      <c r="F14" s="248">
        <v>39.1</v>
      </c>
    </row>
    <row r="15" spans="1:6" x14ac:dyDescent="0.25">
      <c r="A15" s="408"/>
      <c r="B15" s="397" t="s">
        <v>866</v>
      </c>
      <c r="C15" s="398"/>
      <c r="D15" s="249" t="s">
        <v>865</v>
      </c>
      <c r="E15" s="248">
        <f>F15*47</f>
        <v>2030.4</v>
      </c>
      <c r="F15" s="250">
        <v>43.2</v>
      </c>
    </row>
    <row r="16" spans="1:6" x14ac:dyDescent="0.25">
      <c r="A16" s="408"/>
      <c r="B16" s="397" t="s">
        <v>864</v>
      </c>
      <c r="C16" s="398"/>
      <c r="D16" s="239" t="s">
        <v>849</v>
      </c>
      <c r="E16" s="248">
        <f>F16*47</f>
        <v>1734.3</v>
      </c>
      <c r="F16" s="250">
        <v>36.9</v>
      </c>
    </row>
    <row r="17" spans="1:11" x14ac:dyDescent="0.25">
      <c r="A17" s="408"/>
      <c r="B17" s="409" t="s">
        <v>848</v>
      </c>
      <c r="C17" s="409"/>
      <c r="D17" s="409"/>
      <c r="E17" s="245">
        <f>AVERAGE(E14:E16)</f>
        <v>1867.4666666666669</v>
      </c>
      <c r="F17" s="245">
        <f>AVERAGE(F14:F16)</f>
        <v>39.733333333333341</v>
      </c>
      <c r="G17" s="251"/>
    </row>
    <row r="18" spans="1:11" ht="15.75" thickBot="1" x14ac:dyDescent="0.3">
      <c r="A18" s="251"/>
    </row>
    <row r="19" spans="1:11" ht="15.75" customHeight="1" thickBot="1" x14ac:dyDescent="0.3">
      <c r="A19" s="236" t="s">
        <v>824</v>
      </c>
      <c r="B19" s="388" t="s">
        <v>840</v>
      </c>
      <c r="C19" s="388"/>
      <c r="D19" s="388"/>
      <c r="E19" s="388"/>
      <c r="F19" s="389"/>
    </row>
    <row r="20" spans="1:11" ht="15.75" customHeight="1" x14ac:dyDescent="0.25">
      <c r="A20" s="390" t="s">
        <v>863</v>
      </c>
      <c r="B20" s="392" t="s">
        <v>778</v>
      </c>
      <c r="C20" s="393"/>
      <c r="D20" s="393"/>
      <c r="E20" s="393"/>
      <c r="F20" s="394"/>
    </row>
    <row r="21" spans="1:11" x14ac:dyDescent="0.25">
      <c r="A21" s="390"/>
      <c r="B21" s="395" t="s">
        <v>856</v>
      </c>
      <c r="C21" s="396"/>
      <c r="D21" s="237" t="s">
        <v>855</v>
      </c>
      <c r="E21" s="238" t="s">
        <v>282</v>
      </c>
      <c r="F21" s="238" t="s">
        <v>854</v>
      </c>
    </row>
    <row r="22" spans="1:11" x14ac:dyDescent="0.25">
      <c r="A22" s="390"/>
      <c r="B22" s="397" t="s">
        <v>862</v>
      </c>
      <c r="C22" s="398"/>
      <c r="D22" s="239" t="s">
        <v>849</v>
      </c>
      <c r="E22" s="248">
        <f>F22*11</f>
        <v>1089</v>
      </c>
      <c r="F22" s="241">
        <v>99</v>
      </c>
    </row>
    <row r="23" spans="1:11" x14ac:dyDescent="0.25">
      <c r="A23" s="390"/>
      <c r="B23" s="397" t="s">
        <v>861</v>
      </c>
      <c r="C23" s="398"/>
      <c r="D23" s="249" t="s">
        <v>860</v>
      </c>
      <c r="E23" s="248">
        <f>F23*11</f>
        <v>1373.9</v>
      </c>
      <c r="F23" s="241">
        <v>124.9</v>
      </c>
    </row>
    <row r="24" spans="1:11" ht="15.75" thickBot="1" x14ac:dyDescent="0.3">
      <c r="A24" s="390"/>
      <c r="B24" s="397" t="s">
        <v>859</v>
      </c>
      <c r="C24" s="398"/>
      <c r="D24" s="239" t="s">
        <v>858</v>
      </c>
      <c r="E24" s="248">
        <f>F24*11</f>
        <v>1428.9</v>
      </c>
      <c r="F24" s="241">
        <v>129.9</v>
      </c>
    </row>
    <row r="25" spans="1:11" ht="15.75" thickBot="1" x14ac:dyDescent="0.3">
      <c r="A25" s="391"/>
      <c r="B25" s="399" t="s">
        <v>848</v>
      </c>
      <c r="C25" s="400"/>
      <c r="D25" s="401"/>
      <c r="E25" s="252">
        <f>AVERAGE(E22:E24)</f>
        <v>1297.2666666666667</v>
      </c>
      <c r="F25" s="245">
        <f>AVERAGE(F22:F24)</f>
        <v>117.93333333333334</v>
      </c>
      <c r="G25" s="251"/>
    </row>
    <row r="26" spans="1:11" ht="15" customHeight="1" thickBot="1" x14ac:dyDescent="0.3"/>
    <row r="27" spans="1:11" ht="15.75" customHeight="1" thickBot="1" x14ac:dyDescent="0.3">
      <c r="A27" s="236" t="s">
        <v>824</v>
      </c>
      <c r="B27" s="388" t="s">
        <v>857</v>
      </c>
      <c r="C27" s="388"/>
      <c r="D27" s="388"/>
      <c r="E27" s="388"/>
      <c r="F27" s="389"/>
    </row>
    <row r="28" spans="1:11" ht="16.5" customHeight="1" x14ac:dyDescent="0.25">
      <c r="A28" s="390" t="s">
        <v>825</v>
      </c>
      <c r="B28" s="392" t="s">
        <v>940</v>
      </c>
      <c r="C28" s="393"/>
      <c r="D28" s="393"/>
      <c r="E28" s="393"/>
      <c r="F28" s="394"/>
    </row>
    <row r="29" spans="1:11" ht="15" customHeight="1" x14ac:dyDescent="0.25">
      <c r="A29" s="390"/>
      <c r="B29" s="395" t="s">
        <v>856</v>
      </c>
      <c r="C29" s="396"/>
      <c r="D29" s="237" t="s">
        <v>855</v>
      </c>
      <c r="E29" s="238" t="s">
        <v>282</v>
      </c>
      <c r="F29" s="238" t="s">
        <v>854</v>
      </c>
    </row>
    <row r="30" spans="1:11" x14ac:dyDescent="0.25">
      <c r="A30" s="390"/>
      <c r="B30" s="397" t="s">
        <v>853</v>
      </c>
      <c r="C30" s="398"/>
      <c r="D30" s="253" t="s">
        <v>852</v>
      </c>
      <c r="E30" s="248">
        <f>F30</f>
        <v>74.739999999999995</v>
      </c>
      <c r="F30" s="241">
        <v>74.739999999999995</v>
      </c>
    </row>
    <row r="31" spans="1:11" x14ac:dyDescent="0.25">
      <c r="A31" s="390"/>
      <c r="B31" s="397" t="s">
        <v>851</v>
      </c>
      <c r="C31" s="398"/>
      <c r="D31" s="254" t="s">
        <v>849</v>
      </c>
      <c r="E31" s="248">
        <v>141.88999999999999</v>
      </c>
      <c r="F31" s="241">
        <f>E31</f>
        <v>141.88999999999999</v>
      </c>
    </row>
    <row r="32" spans="1:11" ht="15.75" thickBot="1" x14ac:dyDescent="0.3">
      <c r="A32" s="390"/>
      <c r="B32" s="397" t="s">
        <v>850</v>
      </c>
      <c r="C32" s="398"/>
      <c r="D32" s="249" t="s">
        <v>941</v>
      </c>
      <c r="E32" s="248">
        <f>F32</f>
        <v>124.2</v>
      </c>
      <c r="F32" s="241">
        <v>124.2</v>
      </c>
      <c r="K32" s="234">
        <v>113.16</v>
      </c>
    </row>
    <row r="33" spans="1:14" ht="15.75" thickBot="1" x14ac:dyDescent="0.3">
      <c r="A33" s="391"/>
      <c r="B33" s="399" t="s">
        <v>848</v>
      </c>
      <c r="C33" s="400"/>
      <c r="D33" s="401"/>
      <c r="E33" s="252">
        <f>AVERAGE(E30:E32)</f>
        <v>113.61</v>
      </c>
      <c r="F33" s="245">
        <f>AVERAGE(F30:F32)</f>
        <v>113.61</v>
      </c>
    </row>
    <row r="35" spans="1:14" x14ac:dyDescent="0.25"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</row>
    <row r="36" spans="1:14" x14ac:dyDescent="0.25"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</row>
    <row r="37" spans="1:14" x14ac:dyDescent="0.25">
      <c r="C37" s="255"/>
      <c r="D37" s="255"/>
      <c r="E37" s="255"/>
    </row>
    <row r="38" spans="1:14" x14ac:dyDescent="0.25">
      <c r="C38" s="115"/>
      <c r="D38" s="115" t="s">
        <v>847</v>
      </c>
      <c r="E38" s="115"/>
    </row>
    <row r="39" spans="1:14" x14ac:dyDescent="0.25">
      <c r="C39" s="114"/>
      <c r="D39" s="114" t="s">
        <v>846</v>
      </c>
      <c r="E39" s="114"/>
    </row>
  </sheetData>
  <mergeCells count="35">
    <mergeCell ref="A1:F1"/>
    <mergeCell ref="B2:F2"/>
    <mergeCell ref="B3:F3"/>
    <mergeCell ref="A4:A8"/>
    <mergeCell ref="B4:F4"/>
    <mergeCell ref="B5:C5"/>
    <mergeCell ref="B6:C6"/>
    <mergeCell ref="B7:C7"/>
    <mergeCell ref="B8:C8"/>
    <mergeCell ref="B9:D9"/>
    <mergeCell ref="A10:E10"/>
    <mergeCell ref="B11:F11"/>
    <mergeCell ref="A12:A17"/>
    <mergeCell ref="B12:F12"/>
    <mergeCell ref="B13:C13"/>
    <mergeCell ref="B14:C14"/>
    <mergeCell ref="B15:C15"/>
    <mergeCell ref="B16:C16"/>
    <mergeCell ref="B17:D17"/>
    <mergeCell ref="B19:F19"/>
    <mergeCell ref="A20:A25"/>
    <mergeCell ref="B20:F20"/>
    <mergeCell ref="B21:C21"/>
    <mergeCell ref="B22:C22"/>
    <mergeCell ref="B23:C23"/>
    <mergeCell ref="B24:C24"/>
    <mergeCell ref="B25:D25"/>
    <mergeCell ref="B27:F27"/>
    <mergeCell ref="A28:A33"/>
    <mergeCell ref="B28:F28"/>
    <mergeCell ref="B29:C29"/>
    <mergeCell ref="B30:C30"/>
    <mergeCell ref="B31:C31"/>
    <mergeCell ref="B32:C32"/>
    <mergeCell ref="B33:D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opLeftCell="E13" zoomScale="85" zoomScaleNormal="85" workbookViewId="0">
      <selection activeCell="L29" sqref="A1:L29"/>
    </sheetView>
  </sheetViews>
  <sheetFormatPr defaultRowHeight="14.25" x14ac:dyDescent="0.2"/>
  <cols>
    <col min="2" max="2" width="49.875" style="116" customWidth="1"/>
    <col min="3" max="3" width="10.75" customWidth="1"/>
    <col min="4" max="4" width="13" customWidth="1"/>
    <col min="5" max="5" width="11.125" customWidth="1"/>
    <col min="6" max="6" width="12" customWidth="1"/>
    <col min="7" max="7" width="9.5" customWidth="1"/>
    <col min="8" max="8" width="12.5" customWidth="1"/>
    <col min="9" max="9" width="10.25" customWidth="1"/>
    <col min="10" max="10" width="11.5" customWidth="1"/>
    <col min="11" max="11" width="9.625" customWidth="1"/>
    <col min="12" max="12" width="13" customWidth="1"/>
  </cols>
  <sheetData>
    <row r="1" spans="1:12" ht="89.25" customHeight="1" thickBot="1" x14ac:dyDescent="0.25">
      <c r="A1" s="420" t="s">
        <v>1050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2"/>
    </row>
    <row r="2" spans="1:12" ht="15" x14ac:dyDescent="0.25">
      <c r="A2" s="185" t="s">
        <v>277</v>
      </c>
      <c r="B2" s="225" t="s">
        <v>279</v>
      </c>
      <c r="C2" s="427" t="s">
        <v>921</v>
      </c>
      <c r="D2" s="428"/>
      <c r="E2" s="423" t="s">
        <v>922</v>
      </c>
      <c r="F2" s="424"/>
      <c r="G2" s="425" t="s">
        <v>923</v>
      </c>
      <c r="H2" s="426"/>
      <c r="I2" s="423" t="s">
        <v>924</v>
      </c>
      <c r="J2" s="424"/>
      <c r="K2" s="425" t="s">
        <v>925</v>
      </c>
      <c r="L2" s="426"/>
    </row>
    <row r="3" spans="1:12" ht="15.75" thickBot="1" x14ac:dyDescent="0.3">
      <c r="A3" s="186"/>
      <c r="B3" s="226"/>
      <c r="C3" s="187" t="s">
        <v>7</v>
      </c>
      <c r="D3" s="188" t="s">
        <v>926</v>
      </c>
      <c r="E3" s="189" t="s">
        <v>7</v>
      </c>
      <c r="F3" s="190" t="s">
        <v>926</v>
      </c>
      <c r="G3" s="191" t="s">
        <v>7</v>
      </c>
      <c r="H3" s="192" t="s">
        <v>926</v>
      </c>
      <c r="I3" s="189" t="s">
        <v>7</v>
      </c>
      <c r="J3" s="190" t="s">
        <v>926</v>
      </c>
      <c r="K3" s="191" t="s">
        <v>7</v>
      </c>
      <c r="L3" s="192" t="s">
        <v>926</v>
      </c>
    </row>
    <row r="4" spans="1:12" ht="15" x14ac:dyDescent="0.2">
      <c r="A4" s="193" t="s">
        <v>927</v>
      </c>
      <c r="B4" s="194" t="str">
        <f>'Planilha orçamentária'!B3:C3</f>
        <v>MOBILIZAÇÃO E DESMOBILIZAÇÃO DE OBRA/ADMINISTRAÇÃO</v>
      </c>
      <c r="C4" s="195">
        <f>ROUND(D4/$D$24,4)</f>
        <v>5.0000000000000001E-3</v>
      </c>
      <c r="D4" s="196">
        <f>ROUND('Planilha orçamentária'!G5*1.2829,2)</f>
        <v>1189.1300000000001</v>
      </c>
      <c r="E4" s="197">
        <v>0.5</v>
      </c>
      <c r="F4" s="198">
        <f>E4*D4</f>
        <v>594.56500000000005</v>
      </c>
      <c r="G4" s="199"/>
      <c r="H4" s="200"/>
      <c r="I4" s="201"/>
      <c r="J4" s="198"/>
      <c r="K4" s="202">
        <v>0.5</v>
      </c>
      <c r="L4" s="203">
        <f>K4*D4</f>
        <v>594.56500000000005</v>
      </c>
    </row>
    <row r="5" spans="1:12" ht="15" x14ac:dyDescent="0.2">
      <c r="A5" s="193" t="s">
        <v>928</v>
      </c>
      <c r="B5" s="194" t="str">
        <f>'Planilha orçamentária'!B7:C7</f>
        <v>ADMINISTRAÇÃO LOCAL</v>
      </c>
      <c r="C5" s="195">
        <f>ROUND(D5/$D$24,4)</f>
        <v>0.18790000000000001</v>
      </c>
      <c r="D5" s="204">
        <f>ROUND('Planilha orçamentária'!G11*1.2829,2)</f>
        <v>44899.76</v>
      </c>
      <c r="E5" s="205">
        <v>3.8600000000000002E-2</v>
      </c>
      <c r="F5" s="198">
        <f>E5*D5</f>
        <v>1733.1307360000003</v>
      </c>
      <c r="G5" s="207">
        <v>0.18379999999999999</v>
      </c>
      <c r="H5" s="203">
        <f>G5*D5</f>
        <v>8252.5758879999994</v>
      </c>
      <c r="I5" s="205">
        <v>0.30230000000000001</v>
      </c>
      <c r="J5" s="206">
        <f>I5*D5</f>
        <v>13573.197448000001</v>
      </c>
      <c r="K5" s="207">
        <v>0.4753</v>
      </c>
      <c r="L5" s="203">
        <f t="shared" ref="L5:L22" si="0">K5*D5</f>
        <v>21340.855928000001</v>
      </c>
    </row>
    <row r="6" spans="1:12" ht="15" x14ac:dyDescent="0.2">
      <c r="A6" s="193" t="s">
        <v>929</v>
      </c>
      <c r="B6" s="194" t="str">
        <f>'Planilha orçamentária'!B13:C13</f>
        <v>CANTEIRO DE OBRAS</v>
      </c>
      <c r="C6" s="195">
        <f t="shared" ref="C6:C22" si="1">ROUND(D6/$D$24,4)</f>
        <v>6.4000000000000003E-3</v>
      </c>
      <c r="D6" s="204">
        <f>ROUND('Planilha orçamentária'!G17*1.2829,2)</f>
        <v>1530.5</v>
      </c>
      <c r="E6" s="205">
        <v>1</v>
      </c>
      <c r="F6" s="198">
        <f t="shared" ref="F6:F14" si="2">E6*D6</f>
        <v>1530.5</v>
      </c>
      <c r="G6" s="208"/>
      <c r="H6" s="203"/>
      <c r="I6" s="209"/>
      <c r="J6" s="206"/>
      <c r="K6" s="208"/>
      <c r="L6" s="203"/>
    </row>
    <row r="7" spans="1:12" ht="15" x14ac:dyDescent="0.2">
      <c r="A7" s="193" t="s">
        <v>930</v>
      </c>
      <c r="B7" s="194" t="str">
        <f>'Planilha orçamentária'!B19:C19</f>
        <v>COBERTURA</v>
      </c>
      <c r="C7" s="195">
        <f t="shared" si="1"/>
        <v>8.9200000000000002E-2</v>
      </c>
      <c r="D7" s="204">
        <f>ROUND('Planilha orçamentária'!G24*1.2829,2)</f>
        <v>21314.55</v>
      </c>
      <c r="E7" s="209"/>
      <c r="F7" s="198"/>
      <c r="G7" s="207">
        <v>1</v>
      </c>
      <c r="H7" s="203">
        <f>G7*D7</f>
        <v>21314.55</v>
      </c>
      <c r="I7" s="205"/>
      <c r="J7" s="206"/>
      <c r="K7" s="208"/>
      <c r="L7" s="203"/>
    </row>
    <row r="8" spans="1:12" ht="15" x14ac:dyDescent="0.2">
      <c r="A8" s="193" t="s">
        <v>931</v>
      </c>
      <c r="B8" s="194" t="str">
        <f>'Planilha orçamentária'!B26:C26</f>
        <v>ARQUITETURA</v>
      </c>
      <c r="C8" s="230">
        <f t="shared" si="1"/>
        <v>0.42599999999999999</v>
      </c>
      <c r="D8" s="231">
        <f>SUM(D9:D16)</f>
        <v>101822.16</v>
      </c>
      <c r="E8" s="209"/>
      <c r="F8" s="198"/>
      <c r="G8" s="208"/>
      <c r="H8" s="203"/>
      <c r="I8" s="205"/>
      <c r="J8" s="206"/>
      <c r="K8" s="207"/>
      <c r="L8" s="203"/>
    </row>
    <row r="9" spans="1:12" ht="15" x14ac:dyDescent="0.2">
      <c r="A9" s="193" t="s">
        <v>301</v>
      </c>
      <c r="B9" s="194" t="str">
        <f>'Planilha orçamentária'!B27</f>
        <v>PINTURA</v>
      </c>
      <c r="C9" s="195">
        <f t="shared" si="1"/>
        <v>0.15310000000000001</v>
      </c>
      <c r="D9" s="204">
        <f>ROUND('Planilha orçamentária'!G27*1.2829,2)</f>
        <v>36584.660000000003</v>
      </c>
      <c r="E9" s="209"/>
      <c r="F9" s="198"/>
      <c r="G9" s="208"/>
      <c r="H9" s="203"/>
      <c r="I9" s="205"/>
      <c r="J9" s="206"/>
      <c r="K9" s="207">
        <v>1</v>
      </c>
      <c r="L9" s="203">
        <f t="shared" si="0"/>
        <v>36584.660000000003</v>
      </c>
    </row>
    <row r="10" spans="1:12" ht="15" x14ac:dyDescent="0.2">
      <c r="A10" s="193" t="s">
        <v>309</v>
      </c>
      <c r="B10" s="194" t="str">
        <f>'Planilha orçamentária'!B34</f>
        <v>PISO, SOLEIRA E PAREDE</v>
      </c>
      <c r="C10" s="195">
        <f t="shared" si="1"/>
        <v>2.1499999999999998E-2</v>
      </c>
      <c r="D10" s="204">
        <f>ROUND('Planilha orçamentária'!G34*1.2829,2)</f>
        <v>5149.95</v>
      </c>
      <c r="E10" s="209"/>
      <c r="F10" s="198"/>
      <c r="G10" s="207">
        <v>1</v>
      </c>
      <c r="H10" s="203">
        <f t="shared" ref="H10:H15" si="3">G10*D10</f>
        <v>5149.95</v>
      </c>
      <c r="I10" s="205"/>
      <c r="J10" s="206"/>
      <c r="K10" s="207"/>
      <c r="L10" s="203"/>
    </row>
    <row r="11" spans="1:12" ht="15" x14ac:dyDescent="0.2">
      <c r="A11" s="193" t="s">
        <v>318</v>
      </c>
      <c r="B11" s="194" t="str">
        <f>'Planilha orçamentária'!B42:C42</f>
        <v>ESQUADRIAS, VIDROS E PORTAS</v>
      </c>
      <c r="C11" s="195">
        <f t="shared" si="1"/>
        <v>4.2000000000000003E-2</v>
      </c>
      <c r="D11" s="204">
        <f>ROUND('Planilha orçamentária'!G42*1.2829,2)</f>
        <v>10039.32</v>
      </c>
      <c r="E11" s="209"/>
      <c r="F11" s="198"/>
      <c r="G11" s="207"/>
      <c r="H11" s="203"/>
      <c r="I11" s="205">
        <v>1</v>
      </c>
      <c r="J11" s="206">
        <f t="shared" ref="J11:J20" si="4">I11*D11</f>
        <v>10039.32</v>
      </c>
      <c r="K11" s="207"/>
      <c r="L11" s="203"/>
    </row>
    <row r="12" spans="1:12" ht="15" x14ac:dyDescent="0.2">
      <c r="A12" s="193" t="s">
        <v>327</v>
      </c>
      <c r="B12" s="194" t="str">
        <f>'Planilha orçamentária'!B49:C49</f>
        <v>LOUÇAS E ACESSÓRIOS</v>
      </c>
      <c r="C12" s="195">
        <f t="shared" si="1"/>
        <v>5.5199999999999999E-2</v>
      </c>
      <c r="D12" s="204">
        <f>ROUND('Planilha orçamentária'!G49*1.2829,2)</f>
        <v>13197.04</v>
      </c>
      <c r="E12" s="209"/>
      <c r="F12" s="198"/>
      <c r="G12" s="208"/>
      <c r="H12" s="203"/>
      <c r="I12" s="205"/>
      <c r="J12" s="206"/>
      <c r="K12" s="207">
        <v>1</v>
      </c>
      <c r="L12" s="203">
        <f t="shared" si="0"/>
        <v>13197.04</v>
      </c>
    </row>
    <row r="13" spans="1:12" ht="15" x14ac:dyDescent="0.2">
      <c r="A13" s="193" t="s">
        <v>346</v>
      </c>
      <c r="B13" s="194" t="str">
        <f>'Planilha orçamentária'!B64:C64</f>
        <v>TALUDE</v>
      </c>
      <c r="C13" s="195">
        <f t="shared" si="1"/>
        <v>1.8499999999999999E-2</v>
      </c>
      <c r="D13" s="204">
        <f>ROUND('Planilha orçamentária'!G64*1.2829,2)</f>
        <v>4427.9799999999996</v>
      </c>
      <c r="E13" s="209"/>
      <c r="F13" s="198"/>
      <c r="G13" s="207">
        <v>1</v>
      </c>
      <c r="H13" s="203">
        <f t="shared" si="3"/>
        <v>4427.9799999999996</v>
      </c>
      <c r="I13" s="205"/>
      <c r="J13" s="206"/>
      <c r="K13" s="207"/>
      <c r="L13" s="203"/>
    </row>
    <row r="14" spans="1:12" ht="15" x14ac:dyDescent="0.2">
      <c r="A14" s="193" t="s">
        <v>352</v>
      </c>
      <c r="B14" s="194" t="str">
        <f>'Planilha orçamentária'!B68:C68</f>
        <v>FORRO</v>
      </c>
      <c r="C14" s="195">
        <f t="shared" si="1"/>
        <v>2.2499999999999999E-2</v>
      </c>
      <c r="D14" s="204">
        <f>ROUND('Planilha orçamentária'!G68*1.2829,2)</f>
        <v>5387.49</v>
      </c>
      <c r="E14" s="205">
        <v>1</v>
      </c>
      <c r="F14" s="198">
        <f t="shared" si="2"/>
        <v>5387.49</v>
      </c>
      <c r="G14" s="208"/>
      <c r="H14" s="203"/>
      <c r="I14" s="205"/>
      <c r="J14" s="206"/>
      <c r="K14" s="208"/>
      <c r="L14" s="203"/>
    </row>
    <row r="15" spans="1:12" ht="15" x14ac:dyDescent="0.2">
      <c r="A15" s="193" t="s">
        <v>355</v>
      </c>
      <c r="B15" s="194" t="str">
        <f>'Planilha orçamentária'!B71:C71</f>
        <v>BANCADA DE LABORATÓRIO DE ANÁLISE CLÍNICAS</v>
      </c>
      <c r="C15" s="195">
        <f t="shared" si="1"/>
        <v>2.06E-2</v>
      </c>
      <c r="D15" s="204">
        <f>ROUND('Planilha orçamentária'!G71*1.2829,2)</f>
        <v>4918.83</v>
      </c>
      <c r="E15" s="209"/>
      <c r="F15" s="206"/>
      <c r="G15" s="207">
        <v>1</v>
      </c>
      <c r="H15" s="203">
        <f t="shared" si="3"/>
        <v>4918.83</v>
      </c>
      <c r="I15" s="205"/>
      <c r="J15" s="206"/>
      <c r="K15" s="208"/>
      <c r="L15" s="203"/>
    </row>
    <row r="16" spans="1:12" ht="15" x14ac:dyDescent="0.2">
      <c r="A16" s="193" t="s">
        <v>357</v>
      </c>
      <c r="B16" s="194" t="str">
        <f>'Planilha orçamentária'!B80:C80</f>
        <v>PISO EM CONCRETO</v>
      </c>
      <c r="C16" s="195">
        <f t="shared" si="1"/>
        <v>9.2499999999999999E-2</v>
      </c>
      <c r="D16" s="204">
        <f>ROUND('Planilha orçamentária'!G80*1.2829,2)</f>
        <v>22116.89</v>
      </c>
      <c r="E16" s="209"/>
      <c r="F16" s="206"/>
      <c r="G16" s="207"/>
      <c r="H16" s="203"/>
      <c r="I16" s="205">
        <v>1</v>
      </c>
      <c r="J16" s="206">
        <f t="shared" si="4"/>
        <v>22116.89</v>
      </c>
      <c r="K16" s="208"/>
      <c r="L16" s="203"/>
    </row>
    <row r="17" spans="1:12" ht="15" x14ac:dyDescent="0.2">
      <c r="A17" s="193" t="s">
        <v>932</v>
      </c>
      <c r="B17" s="194" t="str">
        <f>'Planilha orçamentária'!B89:C89</f>
        <v xml:space="preserve">INSTALAÇÃO ELÉTRICA </v>
      </c>
      <c r="C17" s="230">
        <f t="shared" si="1"/>
        <v>0.26419999999999999</v>
      </c>
      <c r="D17" s="231">
        <f>SUM(D18:D21)</f>
        <v>63139.49</v>
      </c>
      <c r="E17" s="209"/>
      <c r="F17" s="206"/>
      <c r="G17" s="208"/>
      <c r="H17" s="203"/>
      <c r="I17" s="209"/>
      <c r="J17" s="206"/>
      <c r="K17" s="207"/>
      <c r="L17" s="203"/>
    </row>
    <row r="18" spans="1:12" ht="15" x14ac:dyDescent="0.2">
      <c r="A18" s="193" t="s">
        <v>369</v>
      </c>
      <c r="B18" s="194" t="str">
        <f>'Planilha orçamentária'!B90:C90</f>
        <v>ILUMINAÇÃO E TOMADAS</v>
      </c>
      <c r="C18" s="195">
        <f t="shared" si="1"/>
        <v>0.1527</v>
      </c>
      <c r="D18" s="204">
        <f>ROUND('Planilha orçamentária'!G90*1.2829,2)</f>
        <v>36504.980000000003</v>
      </c>
      <c r="E18" s="209"/>
      <c r="F18" s="206"/>
      <c r="G18" s="208"/>
      <c r="H18" s="203"/>
      <c r="I18" s="209"/>
      <c r="J18" s="206"/>
      <c r="K18" s="207">
        <v>1</v>
      </c>
      <c r="L18" s="203">
        <f t="shared" si="0"/>
        <v>36504.980000000003</v>
      </c>
    </row>
    <row r="19" spans="1:12" ht="15" x14ac:dyDescent="0.2">
      <c r="A19" s="193" t="s">
        <v>393</v>
      </c>
      <c r="B19" s="194" t="str">
        <f>'Planilha orçamentária'!B114:C114</f>
        <v>CABOS ELÉTRICOS</v>
      </c>
      <c r="C19" s="195">
        <f t="shared" si="1"/>
        <v>8.14E-2</v>
      </c>
      <c r="D19" s="204">
        <f>ROUND('Planilha orçamentária'!G114*1.2829,2)</f>
        <v>19464.8</v>
      </c>
      <c r="E19" s="209"/>
      <c r="F19" s="206"/>
      <c r="G19" s="208"/>
      <c r="H19" s="203"/>
      <c r="I19" s="205">
        <v>1</v>
      </c>
      <c r="J19" s="206">
        <f t="shared" si="4"/>
        <v>19464.8</v>
      </c>
      <c r="K19" s="207"/>
      <c r="L19" s="203"/>
    </row>
    <row r="20" spans="1:12" ht="15" x14ac:dyDescent="0.2">
      <c r="A20" s="193" t="s">
        <v>403</v>
      </c>
      <c r="B20" s="194" t="str">
        <f>'Planilha orçamentária'!B121:C121</f>
        <v>QUADROS ELÉTRICOS</v>
      </c>
      <c r="C20" s="195">
        <f t="shared" si="1"/>
        <v>2.5100000000000001E-2</v>
      </c>
      <c r="D20" s="204">
        <f>ROUND('Planilha orçamentária'!G121*1.2829,2)</f>
        <v>6009.63</v>
      </c>
      <c r="E20" s="209"/>
      <c r="F20" s="206"/>
      <c r="G20" s="208"/>
      <c r="H20" s="203"/>
      <c r="I20" s="205">
        <v>1</v>
      </c>
      <c r="J20" s="206">
        <f t="shared" si="4"/>
        <v>6009.63</v>
      </c>
      <c r="K20" s="207"/>
      <c r="L20" s="203"/>
    </row>
    <row r="21" spans="1:12" ht="15" x14ac:dyDescent="0.2">
      <c r="A21" s="193" t="s">
        <v>416</v>
      </c>
      <c r="B21" s="194" t="str">
        <f>'Planilha orçamentária'!B134:C134</f>
        <v>ATERRAMENTO</v>
      </c>
      <c r="C21" s="195">
        <f t="shared" si="1"/>
        <v>4.8999999999999998E-3</v>
      </c>
      <c r="D21" s="204">
        <f>ROUND('Planilha orçamentária'!G134*1.2829,2)</f>
        <v>1160.08</v>
      </c>
      <c r="E21" s="209"/>
      <c r="F21" s="206"/>
      <c r="G21" s="208"/>
      <c r="H21" s="203"/>
      <c r="I21" s="209"/>
      <c r="J21" s="206"/>
      <c r="K21" s="207">
        <v>1</v>
      </c>
      <c r="L21" s="203">
        <f t="shared" si="0"/>
        <v>1160.08</v>
      </c>
    </row>
    <row r="22" spans="1:12" ht="15" x14ac:dyDescent="0.2">
      <c r="A22" s="193" t="s">
        <v>933</v>
      </c>
      <c r="B22" s="194" t="str">
        <f>'Planilha orçamentária'!B141:C141</f>
        <v>SERVIÇOS COMPLEMENTARES</v>
      </c>
      <c r="C22" s="195">
        <f t="shared" si="1"/>
        <v>2.1399999999999999E-2</v>
      </c>
      <c r="D22" s="204">
        <f>ROUND('Planilha orçamentária'!G145*1.2829,2)</f>
        <v>5119.22</v>
      </c>
      <c r="E22" s="209"/>
      <c r="F22" s="206"/>
      <c r="G22" s="208"/>
      <c r="H22" s="203"/>
      <c r="I22" s="209"/>
      <c r="J22" s="206"/>
      <c r="K22" s="207">
        <v>1</v>
      </c>
      <c r="L22" s="203">
        <f t="shared" si="0"/>
        <v>5119.22</v>
      </c>
    </row>
    <row r="23" spans="1:12" ht="15" x14ac:dyDescent="0.25">
      <c r="A23" s="210"/>
      <c r="B23" s="227"/>
      <c r="C23" s="364"/>
      <c r="D23" s="212"/>
      <c r="E23" s="211"/>
      <c r="F23" s="211"/>
      <c r="G23" s="210"/>
      <c r="H23" s="212"/>
      <c r="I23" s="211"/>
      <c r="J23" s="211"/>
      <c r="K23" s="210"/>
      <c r="L23" s="212"/>
    </row>
    <row r="24" spans="1:12" ht="15" x14ac:dyDescent="0.2">
      <c r="A24" s="416"/>
      <c r="B24" s="228" t="s">
        <v>934</v>
      </c>
      <c r="C24" s="418"/>
      <c r="D24" s="213">
        <f>SUM(D4:D23)-D8-D17</f>
        <v>239014.80999999994</v>
      </c>
      <c r="E24" s="432"/>
      <c r="F24" s="214">
        <f>SUM(F4:F23)</f>
        <v>9245.6857359999995</v>
      </c>
      <c r="G24" s="429"/>
      <c r="H24" s="204">
        <f>SUM(H4:H23)</f>
        <v>44063.885888000004</v>
      </c>
      <c r="I24" s="432"/>
      <c r="J24" s="214">
        <f>SUM(J4:J23)</f>
        <v>71203.837448000006</v>
      </c>
      <c r="K24" s="429"/>
      <c r="L24" s="204">
        <f>SUM(L4:L23)</f>
        <v>114501.400928</v>
      </c>
    </row>
    <row r="25" spans="1:12" ht="15" x14ac:dyDescent="0.25">
      <c r="A25" s="416"/>
      <c r="B25" s="228" t="s">
        <v>935</v>
      </c>
      <c r="C25" s="418"/>
      <c r="D25" s="215">
        <f>ROUND(SUM(C4:C22)-C8-C17,2)</f>
        <v>1</v>
      </c>
      <c r="E25" s="433"/>
      <c r="F25" s="216">
        <f>ROUND(F24/$D$24,4)</f>
        <v>3.8699999999999998E-2</v>
      </c>
      <c r="G25" s="430"/>
      <c r="H25" s="217">
        <f>ROUND(H24/$D$24,4)</f>
        <v>0.18440000000000001</v>
      </c>
      <c r="I25" s="433"/>
      <c r="J25" s="216">
        <f>ROUND(J24/$D$24,4)</f>
        <v>0.2979</v>
      </c>
      <c r="K25" s="430"/>
      <c r="L25" s="217">
        <f>ROUND(L24/$D$24,4)</f>
        <v>0.47910000000000003</v>
      </c>
    </row>
    <row r="26" spans="1:12" ht="15" x14ac:dyDescent="0.25">
      <c r="A26" s="416"/>
      <c r="B26" s="228"/>
      <c r="C26" s="418"/>
      <c r="D26" s="218"/>
      <c r="E26" s="433"/>
      <c r="F26" s="219"/>
      <c r="G26" s="430"/>
      <c r="H26" s="220"/>
      <c r="I26" s="433"/>
      <c r="J26" s="219"/>
      <c r="K26" s="430"/>
      <c r="L26" s="220"/>
    </row>
    <row r="27" spans="1:12" ht="15" x14ac:dyDescent="0.2">
      <c r="A27" s="416"/>
      <c r="B27" s="228" t="s">
        <v>936</v>
      </c>
      <c r="C27" s="418"/>
      <c r="D27" s="218"/>
      <c r="E27" s="433"/>
      <c r="F27" s="221">
        <f>F24</f>
        <v>9245.6857359999995</v>
      </c>
      <c r="G27" s="430"/>
      <c r="H27" s="213">
        <f>F27+H24</f>
        <v>53309.571624000004</v>
      </c>
      <c r="I27" s="433"/>
      <c r="J27" s="221">
        <f>H27+J24</f>
        <v>124513.40907200001</v>
      </c>
      <c r="K27" s="430"/>
      <c r="L27" s="213">
        <f>J27+L24</f>
        <v>239014.81</v>
      </c>
    </row>
    <row r="28" spans="1:12" ht="15.75" thickBot="1" x14ac:dyDescent="0.3">
      <c r="A28" s="417"/>
      <c r="B28" s="229" t="s">
        <v>937</v>
      </c>
      <c r="C28" s="419"/>
      <c r="D28" s="222"/>
      <c r="E28" s="434"/>
      <c r="F28" s="223">
        <f>ROUND(F27/$D$24,4)</f>
        <v>3.8699999999999998E-2</v>
      </c>
      <c r="G28" s="431"/>
      <c r="H28" s="224">
        <f>ROUND(H27/$D$24,4)</f>
        <v>0.223</v>
      </c>
      <c r="I28" s="434"/>
      <c r="J28" s="223">
        <f>ROUND(J27/$D$24,4)</f>
        <v>0.52090000000000003</v>
      </c>
      <c r="K28" s="431"/>
      <c r="L28" s="224">
        <f>ROUND(L27/$D$24,4)</f>
        <v>1</v>
      </c>
    </row>
    <row r="29" spans="1:12" ht="21.75" customHeight="1" x14ac:dyDescent="0.2">
      <c r="A29" s="4"/>
      <c r="B29" s="4"/>
      <c r="C29" s="103"/>
      <c r="D29" s="4"/>
      <c r="E29" s="104"/>
      <c r="F29" s="105"/>
      <c r="G29" s="106"/>
    </row>
    <row r="30" spans="1:12" x14ac:dyDescent="0.2">
      <c r="A30" s="4"/>
      <c r="B30" s="363"/>
      <c r="D30" s="380"/>
      <c r="E30" s="380"/>
      <c r="F30" s="380"/>
      <c r="G30" s="380"/>
    </row>
    <row r="31" spans="1:12" x14ac:dyDescent="0.2">
      <c r="A31" s="4"/>
      <c r="B31" s="363"/>
      <c r="D31" s="381"/>
      <c r="E31" s="381"/>
      <c r="F31" s="381"/>
      <c r="G31" s="381"/>
      <c r="H31" s="232"/>
      <c r="I31" s="233"/>
      <c r="J31" s="232"/>
      <c r="L31" s="232"/>
    </row>
  </sheetData>
  <mergeCells count="14">
    <mergeCell ref="D30:G30"/>
    <mergeCell ref="D31:G31"/>
    <mergeCell ref="K24:K28"/>
    <mergeCell ref="I24:I28"/>
    <mergeCell ref="G24:G28"/>
    <mergeCell ref="E24:E28"/>
    <mergeCell ref="A24:A28"/>
    <mergeCell ref="C24:C28"/>
    <mergeCell ref="A1:L1"/>
    <mergeCell ref="I2:J2"/>
    <mergeCell ref="K2:L2"/>
    <mergeCell ref="C2:D2"/>
    <mergeCell ref="E2:F2"/>
    <mergeCell ref="G2:H2"/>
  </mergeCells>
  <pageMargins left="0.511811024" right="0.511811024" top="0.78740157499999996" bottom="0.78740157499999996" header="0.31496062000000002" footer="0.31496062000000002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F36"/>
  <sheetViews>
    <sheetView workbookViewId="0">
      <selection activeCell="F4" sqref="F4"/>
    </sheetView>
  </sheetViews>
  <sheetFormatPr defaultRowHeight="15" x14ac:dyDescent="0.25"/>
  <cols>
    <col min="1" max="1" width="9" style="311"/>
    <col min="2" max="2" width="9" style="311" customWidth="1"/>
    <col min="3" max="3" width="42.5" style="311" customWidth="1"/>
    <col min="4" max="4" width="9" style="311" customWidth="1"/>
    <col min="5" max="16384" width="9" style="268"/>
  </cols>
  <sheetData>
    <row r="1" spans="1:6" ht="61.5" customHeight="1" thickTop="1" thickBot="1" x14ac:dyDescent="0.3">
      <c r="A1" s="436" t="s">
        <v>1051</v>
      </c>
      <c r="B1" s="437"/>
      <c r="C1" s="437"/>
      <c r="D1" s="438"/>
    </row>
    <row r="2" spans="1:6" ht="16.5" thickTop="1" x14ac:dyDescent="0.25">
      <c r="A2" s="312" t="s">
        <v>1014</v>
      </c>
      <c r="B2" s="313" t="s">
        <v>971</v>
      </c>
      <c r="C2" s="314" t="s">
        <v>1015</v>
      </c>
      <c r="D2" s="314"/>
    </row>
    <row r="3" spans="1:6" ht="15.75" x14ac:dyDescent="0.25">
      <c r="A3" s="315"/>
      <c r="B3" s="316" t="s">
        <v>1016</v>
      </c>
      <c r="C3" s="315" t="s">
        <v>1017</v>
      </c>
      <c r="D3" s="317">
        <v>0.03</v>
      </c>
      <c r="F3" s="318"/>
    </row>
    <row r="4" spans="1:6" ht="15.75" x14ac:dyDescent="0.25">
      <c r="A4" s="315"/>
      <c r="B4" s="316" t="s">
        <v>1018</v>
      </c>
      <c r="C4" s="315" t="s">
        <v>1019</v>
      </c>
      <c r="D4" s="317">
        <v>8.0000000000000002E-3</v>
      </c>
    </row>
    <row r="5" spans="1:6" ht="15.75" x14ac:dyDescent="0.25">
      <c r="A5" s="315"/>
      <c r="B5" s="316" t="s">
        <v>1020</v>
      </c>
      <c r="C5" s="315" t="s">
        <v>1021</v>
      </c>
      <c r="D5" s="317">
        <v>5.0000000000000001E-3</v>
      </c>
    </row>
    <row r="6" spans="1:6" ht="16.5" thickBot="1" x14ac:dyDescent="0.3">
      <c r="A6" s="315"/>
      <c r="B6" s="316" t="s">
        <v>1022</v>
      </c>
      <c r="C6" s="315" t="s">
        <v>1023</v>
      </c>
      <c r="D6" s="317">
        <v>0</v>
      </c>
    </row>
    <row r="7" spans="1:6" ht="17.25" thickTop="1" thickBot="1" x14ac:dyDescent="0.3">
      <c r="A7" s="319"/>
      <c r="B7" s="320"/>
      <c r="C7" s="321" t="s">
        <v>1024</v>
      </c>
      <c r="D7" s="322">
        <f>SUM(D3:D6)</f>
        <v>4.2999999999999997E-2</v>
      </c>
    </row>
    <row r="8" spans="1:6" ht="17.25" thickTop="1" thickBot="1" x14ac:dyDescent="0.3">
      <c r="A8" s="323"/>
      <c r="B8" s="324"/>
      <c r="C8" s="325"/>
      <c r="D8" s="326"/>
    </row>
    <row r="9" spans="1:6" ht="16.5" thickTop="1" x14ac:dyDescent="0.25">
      <c r="A9" s="312" t="s">
        <v>1014</v>
      </c>
      <c r="B9" s="327" t="s">
        <v>994</v>
      </c>
      <c r="C9" s="314" t="s">
        <v>1025</v>
      </c>
      <c r="D9" s="314"/>
    </row>
    <row r="10" spans="1:6" ht="16.5" thickBot="1" x14ac:dyDescent="0.3">
      <c r="A10" s="328"/>
      <c r="B10" s="329" t="s">
        <v>1026</v>
      </c>
      <c r="C10" s="315" t="s">
        <v>1027</v>
      </c>
      <c r="D10" s="317">
        <v>6.1600000000000002E-2</v>
      </c>
    </row>
    <row r="11" spans="1:6" ht="17.25" thickTop="1" thickBot="1" x14ac:dyDescent="0.3">
      <c r="A11" s="319"/>
      <c r="B11" s="330"/>
      <c r="C11" s="331" t="s">
        <v>1028</v>
      </c>
      <c r="D11" s="322">
        <f>SUM(D10)</f>
        <v>6.1600000000000002E-2</v>
      </c>
    </row>
    <row r="12" spans="1:6" ht="17.25" thickTop="1" thickBot="1" x14ac:dyDescent="0.3">
      <c r="A12" s="323"/>
      <c r="B12" s="324"/>
      <c r="C12" s="325"/>
      <c r="D12" s="326"/>
    </row>
    <row r="13" spans="1:6" ht="16.5" thickTop="1" x14ac:dyDescent="0.25">
      <c r="A13" s="312" t="s">
        <v>1014</v>
      </c>
      <c r="B13" s="313" t="s">
        <v>1006</v>
      </c>
      <c r="C13" s="312" t="s">
        <v>1029</v>
      </c>
      <c r="D13" s="312"/>
    </row>
    <row r="14" spans="1:6" ht="15.75" x14ac:dyDescent="0.25">
      <c r="A14" s="328"/>
      <c r="B14" s="316" t="s">
        <v>1030</v>
      </c>
      <c r="C14" s="328" t="s">
        <v>1031</v>
      </c>
      <c r="D14" s="332">
        <v>6.4999999999999997E-3</v>
      </c>
    </row>
    <row r="15" spans="1:6" ht="15.75" x14ac:dyDescent="0.25">
      <c r="A15" s="328"/>
      <c r="B15" s="316" t="s">
        <v>1032</v>
      </c>
      <c r="C15" s="328" t="s">
        <v>1033</v>
      </c>
      <c r="D15" s="332">
        <v>0.03</v>
      </c>
    </row>
    <row r="16" spans="1:6" ht="15.75" x14ac:dyDescent="0.25">
      <c r="A16" s="328"/>
      <c r="B16" s="316" t="s">
        <v>1034</v>
      </c>
      <c r="C16" s="328" t="s">
        <v>1052</v>
      </c>
      <c r="D16" s="332">
        <v>0.05</v>
      </c>
    </row>
    <row r="17" spans="1:4" ht="16.5" thickBot="1" x14ac:dyDescent="0.3">
      <c r="A17" s="323"/>
      <c r="B17" s="333" t="s">
        <v>1035</v>
      </c>
      <c r="C17" s="334" t="s">
        <v>1036</v>
      </c>
      <c r="D17" s="335">
        <v>4.4999999999999998E-2</v>
      </c>
    </row>
    <row r="18" spans="1:4" ht="17.25" thickTop="1" thickBot="1" x14ac:dyDescent="0.3">
      <c r="A18" s="319"/>
      <c r="B18" s="336"/>
      <c r="C18" s="331" t="s">
        <v>1037</v>
      </c>
      <c r="D18" s="322">
        <f>SUM(D14:D17)</f>
        <v>0.13150000000000001</v>
      </c>
    </row>
    <row r="19" spans="1:4" ht="17.25" thickTop="1" thickBot="1" x14ac:dyDescent="0.3">
      <c r="A19" s="323"/>
      <c r="B19" s="337"/>
      <c r="C19" s="324"/>
      <c r="D19" s="338"/>
    </row>
    <row r="20" spans="1:4" ht="17.25" thickTop="1" thickBot="1" x14ac:dyDescent="0.3">
      <c r="A20" s="312" t="s">
        <v>1014</v>
      </c>
      <c r="B20" s="313" t="s">
        <v>1012</v>
      </c>
      <c r="C20" s="312" t="s">
        <v>1038</v>
      </c>
      <c r="D20" s="312"/>
    </row>
    <row r="21" spans="1:4" ht="17.25" thickTop="1" thickBot="1" x14ac:dyDescent="0.3">
      <c r="A21" s="339"/>
      <c r="B21" s="340"/>
      <c r="C21" s="326" t="s">
        <v>1038</v>
      </c>
      <c r="D21" s="341">
        <v>5.8999999999999999E-3</v>
      </c>
    </row>
    <row r="22" spans="1:4" ht="17.25" thickTop="1" thickBot="1" x14ac:dyDescent="0.3">
      <c r="A22" s="342"/>
      <c r="B22" s="321"/>
      <c r="C22" s="331" t="s">
        <v>1039</v>
      </c>
      <c r="D22" s="343">
        <f>SUM(D21)</f>
        <v>5.8999999999999999E-3</v>
      </c>
    </row>
    <row r="23" spans="1:4" ht="17.25" thickTop="1" thickBot="1" x14ac:dyDescent="0.3">
      <c r="A23" s="344"/>
      <c r="B23" s="345"/>
      <c r="C23" s="346"/>
      <c r="D23" s="347"/>
    </row>
    <row r="24" spans="1:4" ht="17.25" thickTop="1" thickBot="1" x14ac:dyDescent="0.3">
      <c r="A24" s="439" t="s">
        <v>1040</v>
      </c>
      <c r="B24" s="439"/>
      <c r="C24" s="439"/>
      <c r="D24" s="439"/>
    </row>
    <row r="25" spans="1:4" ht="16.5" thickTop="1" x14ac:dyDescent="0.25">
      <c r="A25" s="440" t="s">
        <v>1041</v>
      </c>
      <c r="B25" s="440"/>
      <c r="C25" s="440"/>
      <c r="D25" s="348">
        <f>((((1+D3)*(1+D22)*(1+D11)*(1+D4+D5))/(1-D18)-1))</f>
        <v>0.28289929149291893</v>
      </c>
    </row>
    <row r="26" spans="1:4" ht="15.75" x14ac:dyDescent="0.25">
      <c r="A26" s="349"/>
      <c r="B26" s="441" t="s">
        <v>1042</v>
      </c>
      <c r="C26" s="441"/>
      <c r="D26" s="350"/>
    </row>
    <row r="27" spans="1:4" ht="15.75" x14ac:dyDescent="0.25">
      <c r="A27" s="349"/>
      <c r="B27" s="345"/>
      <c r="C27" s="351"/>
      <c r="D27" s="350"/>
    </row>
    <row r="28" spans="1:4" x14ac:dyDescent="0.25">
      <c r="A28" s="352"/>
      <c r="B28" s="353"/>
      <c r="C28" s="115" t="s">
        <v>847</v>
      </c>
      <c r="D28" s="354"/>
    </row>
    <row r="29" spans="1:4" x14ac:dyDescent="0.25">
      <c r="A29" s="352"/>
      <c r="B29" s="353"/>
      <c r="C29" s="363"/>
      <c r="D29" s="354"/>
    </row>
    <row r="30" spans="1:4" x14ac:dyDescent="0.25">
      <c r="A30" s="352"/>
      <c r="B30" s="353"/>
      <c r="C30" s="355"/>
      <c r="D30" s="354"/>
    </row>
    <row r="31" spans="1:4" ht="15.75" thickBot="1" x14ac:dyDescent="0.3">
      <c r="A31" s="356"/>
      <c r="B31" s="357"/>
      <c r="C31" s="358"/>
      <c r="D31" s="359"/>
    </row>
    <row r="32" spans="1:4" ht="15.75" thickTop="1" x14ac:dyDescent="0.25">
      <c r="A32" s="360"/>
      <c r="B32" s="360"/>
      <c r="C32" s="360"/>
      <c r="D32" s="360"/>
    </row>
    <row r="33" spans="1:4" x14ac:dyDescent="0.25">
      <c r="A33" s="361" t="s">
        <v>1043</v>
      </c>
      <c r="B33" s="362"/>
      <c r="C33" s="362"/>
      <c r="D33" s="362"/>
    </row>
    <row r="34" spans="1:4" ht="30.75" customHeight="1" x14ac:dyDescent="0.25">
      <c r="A34" s="435" t="s">
        <v>1044</v>
      </c>
      <c r="B34" s="435"/>
      <c r="C34" s="435"/>
      <c r="D34" s="435"/>
    </row>
    <row r="35" spans="1:4" ht="28.5" customHeight="1" x14ac:dyDescent="0.25">
      <c r="A35" s="435" t="s">
        <v>1045</v>
      </c>
      <c r="B35" s="435"/>
      <c r="C35" s="435"/>
      <c r="D35" s="435"/>
    </row>
    <row r="36" spans="1:4" x14ac:dyDescent="0.25">
      <c r="A36" s="435" t="s">
        <v>1046</v>
      </c>
      <c r="B36" s="435"/>
      <c r="C36" s="435"/>
      <c r="D36" s="435"/>
    </row>
  </sheetData>
  <mergeCells count="7">
    <mergeCell ref="A36:D36"/>
    <mergeCell ref="A1:D1"/>
    <mergeCell ref="A24:D24"/>
    <mergeCell ref="A25:C25"/>
    <mergeCell ref="B26:C26"/>
    <mergeCell ref="A34:D34"/>
    <mergeCell ref="A35:D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D44"/>
  <sheetViews>
    <sheetView topLeftCell="A32" workbookViewId="0">
      <selection activeCell="F44" sqref="F44"/>
    </sheetView>
  </sheetViews>
  <sheetFormatPr defaultRowHeight="15" x14ac:dyDescent="0.25"/>
  <cols>
    <col min="1" max="1" width="7.25" style="268" bestFit="1" customWidth="1"/>
    <col min="2" max="2" width="50.5" style="268" customWidth="1"/>
    <col min="3" max="3" width="9.625" style="268" customWidth="1"/>
    <col min="4" max="4" width="12.375" style="268" customWidth="1"/>
    <col min="5" max="16384" width="9" style="268"/>
  </cols>
  <sheetData>
    <row r="1" spans="1:4" ht="36" customHeight="1" thickTop="1" x14ac:dyDescent="0.25">
      <c r="A1" s="442" t="s">
        <v>949</v>
      </c>
      <c r="B1" s="442"/>
      <c r="C1" s="442"/>
      <c r="D1" s="442"/>
    </row>
    <row r="2" spans="1:4" ht="30" x14ac:dyDescent="0.25">
      <c r="A2" s="269" t="s">
        <v>278</v>
      </c>
      <c r="B2" s="270" t="s">
        <v>279</v>
      </c>
      <c r="C2" s="271" t="s">
        <v>950</v>
      </c>
      <c r="D2" s="272" t="s">
        <v>951</v>
      </c>
    </row>
    <row r="3" spans="1:4" x14ac:dyDescent="0.25">
      <c r="A3" s="443" t="s">
        <v>952</v>
      </c>
      <c r="B3" s="443"/>
      <c r="C3" s="443"/>
      <c r="D3" s="443"/>
    </row>
    <row r="4" spans="1:4" x14ac:dyDescent="0.25">
      <c r="A4" s="273" t="s">
        <v>953</v>
      </c>
      <c r="B4" s="274" t="s">
        <v>954</v>
      </c>
      <c r="C4" s="275"/>
      <c r="D4" s="276"/>
    </row>
    <row r="5" spans="1:4" x14ac:dyDescent="0.25">
      <c r="A5" s="277" t="s">
        <v>955</v>
      </c>
      <c r="B5" s="278" t="s">
        <v>956</v>
      </c>
      <c r="C5" s="279"/>
      <c r="D5" s="280"/>
    </row>
    <row r="6" spans="1:4" x14ac:dyDescent="0.25">
      <c r="A6" s="277" t="s">
        <v>957</v>
      </c>
      <c r="B6" s="278" t="s">
        <v>958</v>
      </c>
      <c r="C6" s="279"/>
      <c r="D6" s="280"/>
    </row>
    <row r="7" spans="1:4" x14ac:dyDescent="0.25">
      <c r="A7" s="277" t="s">
        <v>959</v>
      </c>
      <c r="B7" s="278" t="s">
        <v>960</v>
      </c>
      <c r="C7" s="279"/>
      <c r="D7" s="280"/>
    </row>
    <row r="8" spans="1:4" x14ac:dyDescent="0.25">
      <c r="A8" s="277" t="s">
        <v>961</v>
      </c>
      <c r="B8" s="278" t="s">
        <v>962</v>
      </c>
      <c r="C8" s="279"/>
      <c r="D8" s="280"/>
    </row>
    <row r="9" spans="1:4" x14ac:dyDescent="0.25">
      <c r="A9" s="277" t="s">
        <v>963</v>
      </c>
      <c r="B9" s="278" t="s">
        <v>964</v>
      </c>
      <c r="C9" s="279"/>
      <c r="D9" s="280"/>
    </row>
    <row r="10" spans="1:4" x14ac:dyDescent="0.25">
      <c r="A10" s="277" t="s">
        <v>965</v>
      </c>
      <c r="B10" s="278" t="s">
        <v>966</v>
      </c>
      <c r="C10" s="279"/>
      <c r="D10" s="280"/>
    </row>
    <row r="11" spans="1:4" x14ac:dyDescent="0.25">
      <c r="A11" s="277" t="s">
        <v>967</v>
      </c>
      <c r="B11" s="278" t="s">
        <v>968</v>
      </c>
      <c r="C11" s="279"/>
      <c r="D11" s="280"/>
    </row>
    <row r="12" spans="1:4" x14ac:dyDescent="0.25">
      <c r="A12" s="277" t="s">
        <v>969</v>
      </c>
      <c r="B12" s="278" t="s">
        <v>970</v>
      </c>
      <c r="C12" s="279"/>
      <c r="D12" s="280"/>
    </row>
    <row r="13" spans="1:4" x14ac:dyDescent="0.25">
      <c r="A13" s="281" t="s">
        <v>971</v>
      </c>
      <c r="B13" s="282" t="s">
        <v>972</v>
      </c>
      <c r="C13" s="283"/>
      <c r="D13" s="284"/>
    </row>
    <row r="14" spans="1:4" x14ac:dyDescent="0.25">
      <c r="A14" s="285"/>
      <c r="B14" s="286"/>
      <c r="C14" s="286"/>
      <c r="D14" s="287"/>
    </row>
    <row r="15" spans="1:4" x14ac:dyDescent="0.25">
      <c r="A15" s="444" t="s">
        <v>973</v>
      </c>
      <c r="B15" s="444"/>
      <c r="C15" s="444"/>
      <c r="D15" s="444"/>
    </row>
    <row r="16" spans="1:4" x14ac:dyDescent="0.25">
      <c r="A16" s="273" t="s">
        <v>974</v>
      </c>
      <c r="B16" s="274" t="s">
        <v>975</v>
      </c>
      <c r="C16" s="275"/>
      <c r="D16" s="276"/>
    </row>
    <row r="17" spans="1:4" x14ac:dyDescent="0.25">
      <c r="A17" s="277" t="s">
        <v>976</v>
      </c>
      <c r="B17" s="278" t="s">
        <v>977</v>
      </c>
      <c r="C17" s="279"/>
      <c r="D17" s="280"/>
    </row>
    <row r="18" spans="1:4" x14ac:dyDescent="0.25">
      <c r="A18" s="277" t="s">
        <v>978</v>
      </c>
      <c r="B18" s="278" t="s">
        <v>979</v>
      </c>
      <c r="C18" s="279"/>
      <c r="D18" s="280"/>
    </row>
    <row r="19" spans="1:4" x14ac:dyDescent="0.25">
      <c r="A19" s="277" t="s">
        <v>980</v>
      </c>
      <c r="B19" s="278" t="s">
        <v>981</v>
      </c>
      <c r="C19" s="279"/>
      <c r="D19" s="280"/>
    </row>
    <row r="20" spans="1:4" x14ac:dyDescent="0.25">
      <c r="A20" s="277" t="s">
        <v>982</v>
      </c>
      <c r="B20" s="278" t="s">
        <v>983</v>
      </c>
      <c r="C20" s="279"/>
      <c r="D20" s="280"/>
    </row>
    <row r="21" spans="1:4" x14ac:dyDescent="0.25">
      <c r="A21" s="277" t="s">
        <v>984</v>
      </c>
      <c r="B21" s="278" t="s">
        <v>985</v>
      </c>
      <c r="C21" s="279"/>
      <c r="D21" s="280"/>
    </row>
    <row r="22" spans="1:4" x14ac:dyDescent="0.25">
      <c r="A22" s="277" t="s">
        <v>986</v>
      </c>
      <c r="B22" s="278" t="s">
        <v>987</v>
      </c>
      <c r="C22" s="279"/>
      <c r="D22" s="280"/>
    </row>
    <row r="23" spans="1:4" x14ac:dyDescent="0.25">
      <c r="A23" s="277" t="s">
        <v>988</v>
      </c>
      <c r="B23" s="278" t="s">
        <v>989</v>
      </c>
      <c r="C23" s="279"/>
      <c r="D23" s="280"/>
    </row>
    <row r="24" spans="1:4" x14ac:dyDescent="0.25">
      <c r="A24" s="277" t="s">
        <v>990</v>
      </c>
      <c r="B24" s="278" t="s">
        <v>991</v>
      </c>
      <c r="C24" s="279"/>
      <c r="D24" s="280"/>
    </row>
    <row r="25" spans="1:4" x14ac:dyDescent="0.25">
      <c r="A25" s="277" t="s">
        <v>992</v>
      </c>
      <c r="B25" s="278" t="s">
        <v>993</v>
      </c>
      <c r="C25" s="279"/>
      <c r="D25" s="280"/>
    </row>
    <row r="26" spans="1:4" x14ac:dyDescent="0.25">
      <c r="A26" s="288" t="s">
        <v>994</v>
      </c>
      <c r="B26" s="289" t="s">
        <v>921</v>
      </c>
      <c r="C26" s="283"/>
      <c r="D26" s="284"/>
    </row>
    <row r="27" spans="1:4" x14ac:dyDescent="0.25">
      <c r="A27" s="290"/>
      <c r="B27" s="291"/>
      <c r="C27" s="292"/>
      <c r="D27" s="293"/>
    </row>
    <row r="28" spans="1:4" x14ac:dyDescent="0.25">
      <c r="A28" s="445" t="s">
        <v>995</v>
      </c>
      <c r="B28" s="445"/>
      <c r="C28" s="445"/>
      <c r="D28" s="445"/>
    </row>
    <row r="29" spans="1:4" x14ac:dyDescent="0.25">
      <c r="A29" s="277" t="s">
        <v>996</v>
      </c>
      <c r="B29" s="278" t="s">
        <v>997</v>
      </c>
      <c r="C29" s="279"/>
      <c r="D29" s="280"/>
    </row>
    <row r="30" spans="1:4" x14ac:dyDescent="0.25">
      <c r="A30" s="277" t="s">
        <v>998</v>
      </c>
      <c r="B30" s="278" t="s">
        <v>999</v>
      </c>
      <c r="C30" s="279"/>
      <c r="D30" s="280"/>
    </row>
    <row r="31" spans="1:4" x14ac:dyDescent="0.25">
      <c r="A31" s="277" t="s">
        <v>1000</v>
      </c>
      <c r="B31" s="278" t="s">
        <v>1001</v>
      </c>
      <c r="C31" s="279"/>
      <c r="D31" s="280"/>
    </row>
    <row r="32" spans="1:4" x14ac:dyDescent="0.25">
      <c r="A32" s="277" t="s">
        <v>1002</v>
      </c>
      <c r="B32" s="278" t="s">
        <v>1003</v>
      </c>
      <c r="C32" s="279"/>
      <c r="D32" s="280"/>
    </row>
    <row r="33" spans="1:4" x14ac:dyDescent="0.25">
      <c r="A33" s="277" t="s">
        <v>1004</v>
      </c>
      <c r="B33" s="278" t="s">
        <v>1005</v>
      </c>
      <c r="C33" s="279"/>
      <c r="D33" s="280"/>
    </row>
    <row r="34" spans="1:4" x14ac:dyDescent="0.25">
      <c r="A34" s="281" t="s">
        <v>1006</v>
      </c>
      <c r="B34" s="294" t="s">
        <v>921</v>
      </c>
      <c r="C34" s="283"/>
      <c r="D34" s="284"/>
    </row>
    <row r="35" spans="1:4" x14ac:dyDescent="0.25">
      <c r="A35" s="285"/>
      <c r="B35" s="286"/>
      <c r="C35" s="286"/>
      <c r="D35" s="287"/>
    </row>
    <row r="36" spans="1:4" x14ac:dyDescent="0.25">
      <c r="A36" s="445" t="s">
        <v>1007</v>
      </c>
      <c r="B36" s="445"/>
      <c r="C36" s="445"/>
      <c r="D36" s="445"/>
    </row>
    <row r="37" spans="1:4" x14ac:dyDescent="0.25">
      <c r="A37" s="277" t="s">
        <v>1008</v>
      </c>
      <c r="B37" s="278" t="s">
        <v>1009</v>
      </c>
      <c r="C37" s="279"/>
      <c r="D37" s="280"/>
    </row>
    <row r="38" spans="1:4" ht="30" x14ac:dyDescent="0.25">
      <c r="A38" s="295" t="s">
        <v>1010</v>
      </c>
      <c r="B38" s="296" t="s">
        <v>1011</v>
      </c>
      <c r="C38" s="297"/>
      <c r="D38" s="298"/>
    </row>
    <row r="39" spans="1:4" x14ac:dyDescent="0.25">
      <c r="A39" s="281" t="s">
        <v>1012</v>
      </c>
      <c r="B39" s="282" t="s">
        <v>921</v>
      </c>
      <c r="C39" s="283"/>
      <c r="D39" s="284"/>
    </row>
    <row r="40" spans="1:4" ht="15.75" thickBot="1" x14ac:dyDescent="0.3">
      <c r="A40" s="299"/>
      <c r="B40" s="292"/>
      <c r="C40" s="300"/>
      <c r="D40" s="301"/>
    </row>
    <row r="41" spans="1:4" ht="15.75" thickBot="1" x14ac:dyDescent="0.3">
      <c r="A41" s="302"/>
      <c r="B41" s="303" t="s">
        <v>1013</v>
      </c>
      <c r="C41" s="304"/>
      <c r="D41" s="305"/>
    </row>
    <row r="42" spans="1:4" x14ac:dyDescent="0.25">
      <c r="A42" s="285"/>
      <c r="B42" s="286"/>
      <c r="C42" s="286"/>
      <c r="D42" s="287"/>
    </row>
    <row r="43" spans="1:4" x14ac:dyDescent="0.25">
      <c r="A43" s="306"/>
      <c r="B43" s="306"/>
      <c r="C43" s="306"/>
      <c r="D43" s="307"/>
    </row>
    <row r="44" spans="1:4" ht="15.75" thickBot="1" x14ac:dyDescent="0.3">
      <c r="A44" s="308"/>
      <c r="B44" s="309"/>
      <c r="C44" s="309"/>
      <c r="D44" s="310"/>
    </row>
  </sheetData>
  <mergeCells count="5">
    <mergeCell ref="A1:D1"/>
    <mergeCell ref="A3:D3"/>
    <mergeCell ref="A15:D15"/>
    <mergeCell ref="A28:D28"/>
    <mergeCell ref="A36:D3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Orçamento Analítico </vt:lpstr>
      <vt:lpstr>P.Mercado</vt:lpstr>
      <vt:lpstr>Cronograma</vt:lpstr>
      <vt:lpstr>BDI</vt:lpstr>
      <vt:lpstr>encargos sociais</vt:lpstr>
      <vt:lpstr>BDI!Area_de_impressao</vt:lpstr>
      <vt:lpstr>Cronograma!Area_de_impressao</vt:lpstr>
      <vt:lpstr>'encargos sociais'!Area_de_impressao</vt:lpstr>
      <vt:lpstr>'Orçamento Analítico '!Area_de_impressao</vt:lpstr>
      <vt:lpstr>P.Mercado!Area_de_impressao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2019-04-04T11:45:19Z</cp:lastPrinted>
  <dcterms:created xsi:type="dcterms:W3CDTF">2019-03-20T13:26:12Z</dcterms:created>
  <dcterms:modified xsi:type="dcterms:W3CDTF">2019-04-04T11:50:41Z</dcterms:modified>
</cp:coreProperties>
</file>